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6" yWindow="780" windowWidth="19440" windowHeight="8460"/>
  </bookViews>
  <sheets>
    <sheet name="СВОД РЕЕСТРОВ РАСХОДНЫХ ОБЯЗАТ" sheetId="1" r:id="rId1"/>
  </sheets>
  <calcPr calcId="144525"/>
</workbook>
</file>

<file path=xl/calcChain.xml><?xml version="1.0" encoding="utf-8"?>
<calcChain xmlns="http://schemas.openxmlformats.org/spreadsheetml/2006/main">
  <c r="CL47" i="1" l="1"/>
  <c r="CG47" i="1"/>
  <c r="CI33" i="1" l="1"/>
  <c r="CG33" i="1"/>
  <c r="CB33" i="1" l="1"/>
  <c r="CD33" i="1"/>
  <c r="CN85" i="1"/>
  <c r="CL85" i="1" s="1"/>
  <c r="CI85" i="1"/>
  <c r="CG85" i="1" s="1"/>
  <c r="CD85" i="1"/>
  <c r="CB85" i="1" s="1"/>
  <c r="CN25" i="1"/>
  <c r="CL25" i="1" s="1"/>
  <c r="CI25" i="1"/>
  <c r="CG25" i="1" s="1"/>
  <c r="DR26" i="1"/>
  <c r="CD26" i="1"/>
  <c r="CB26" i="1" l="1"/>
  <c r="CF26" i="1"/>
  <c r="DA41" i="1" l="1"/>
  <c r="DE41" i="1" s="1"/>
  <c r="DT41" i="1" s="1"/>
  <c r="CL41" i="1"/>
  <c r="CK41" i="1"/>
  <c r="CG41" i="1"/>
  <c r="CB41" i="1"/>
  <c r="DA48" i="1"/>
  <c r="DE48" i="1" s="1"/>
  <c r="DA47" i="1"/>
  <c r="CB47" i="1"/>
  <c r="DA49" i="1"/>
  <c r="DE49" i="1" s="1"/>
  <c r="CL40" i="1" l="1"/>
  <c r="CG40" i="1"/>
  <c r="CK40" i="1" s="1"/>
  <c r="DA40" i="1"/>
  <c r="DE40" i="1" s="1"/>
  <c r="DT40" i="1" s="1"/>
  <c r="CB40" i="1"/>
  <c r="CF40" i="1" s="1"/>
  <c r="DR39" i="1" l="1"/>
  <c r="DA65" i="1" l="1"/>
  <c r="DE65" i="1" s="1"/>
  <c r="DR93" i="1" l="1"/>
  <c r="DR92" i="1"/>
  <c r="DA34" i="1"/>
  <c r="DA33" i="1"/>
  <c r="DQ32" i="1"/>
  <c r="DA32" i="1"/>
  <c r="CL34" i="1"/>
  <c r="CL33" i="1"/>
  <c r="CL32" i="1"/>
  <c r="CG34" i="1"/>
  <c r="CB34" i="1"/>
  <c r="CG32" i="1"/>
  <c r="CL93" i="1"/>
  <c r="CG93" i="1"/>
  <c r="CL92" i="1"/>
  <c r="CB92" i="1"/>
  <c r="CB93" i="1"/>
  <c r="CG92" i="1"/>
  <c r="CD93" i="1"/>
  <c r="CD92" i="1"/>
  <c r="CN92" i="1" l="1"/>
  <c r="CI93" i="1"/>
  <c r="CN93" i="1"/>
  <c r="CI92" i="1"/>
  <c r="CB32" i="1"/>
  <c r="CF32" i="1" s="1"/>
  <c r="DA66" i="1" l="1"/>
  <c r="DA63" i="1"/>
  <c r="DE63" i="1" s="1"/>
  <c r="DT63" i="1" s="1"/>
  <c r="DA25" i="1" l="1"/>
  <c r="DE25" i="1" s="1"/>
  <c r="DA26" i="1"/>
  <c r="DE26" i="1" s="1"/>
  <c r="DT26" i="1" s="1"/>
  <c r="DR85" i="1"/>
  <c r="DR33" i="1"/>
  <c r="DK102" i="1" l="1"/>
  <c r="DK103" i="1"/>
  <c r="DK104" i="1"/>
  <c r="DK105" i="1"/>
  <c r="DK106" i="1"/>
  <c r="DK107" i="1"/>
  <c r="DK108" i="1"/>
  <c r="DK101" i="1"/>
  <c r="DK96" i="1"/>
  <c r="DK93" i="1"/>
  <c r="DK92" i="1"/>
  <c r="DK83" i="1"/>
  <c r="DK84" i="1"/>
  <c r="DK85" i="1"/>
  <c r="DK86" i="1"/>
  <c r="DK87" i="1"/>
  <c r="DK88" i="1"/>
  <c r="DK89" i="1"/>
  <c r="DK82" i="1"/>
  <c r="DK80" i="1" s="1"/>
  <c r="DK77" i="1"/>
  <c r="DK78" i="1"/>
  <c r="DK79" i="1"/>
  <c r="DK76" i="1"/>
  <c r="DK71" i="1"/>
  <c r="DK62" i="1"/>
  <c r="DK63" i="1"/>
  <c r="DK64" i="1"/>
  <c r="DK65" i="1"/>
  <c r="DK61" i="1"/>
  <c r="DK55" i="1"/>
  <c r="DK56" i="1"/>
  <c r="DK57" i="1"/>
  <c r="DK58" i="1"/>
  <c r="DK54" i="1"/>
  <c r="DK25" i="1"/>
  <c r="DK27" i="1"/>
  <c r="DK28" i="1"/>
  <c r="DK29" i="1"/>
  <c r="DK30" i="1"/>
  <c r="DK31" i="1"/>
  <c r="DK32" i="1"/>
  <c r="DK33" i="1"/>
  <c r="DK34" i="1"/>
  <c r="DK35" i="1"/>
  <c r="DK36" i="1"/>
  <c r="DK38" i="1"/>
  <c r="DK39" i="1"/>
  <c r="DK42" i="1"/>
  <c r="DK43" i="1"/>
  <c r="DK44" i="1"/>
  <c r="DK45" i="1"/>
  <c r="DK46" i="1"/>
  <c r="DK23" i="1"/>
  <c r="DO66" i="1"/>
  <c r="DO59" i="1" s="1"/>
  <c r="DO51" i="1"/>
  <c r="DK51" i="1" s="1"/>
  <c r="DO50" i="1"/>
  <c r="DK50" i="1" s="1"/>
  <c r="DO49" i="1"/>
  <c r="DK49" i="1" s="1"/>
  <c r="DO48" i="1"/>
  <c r="DK48" i="1" s="1"/>
  <c r="DO47" i="1"/>
  <c r="DK47" i="1" s="1"/>
  <c r="DO41" i="1"/>
  <c r="DK41" i="1" s="1"/>
  <c r="DO40" i="1"/>
  <c r="DK40" i="1" s="1"/>
  <c r="DO37" i="1"/>
  <c r="DK37" i="1" s="1"/>
  <c r="DO26" i="1"/>
  <c r="DK26" i="1" s="1"/>
  <c r="DO24" i="1"/>
  <c r="DM24" i="1"/>
  <c r="DM21" i="1" s="1"/>
  <c r="DL24" i="1"/>
  <c r="CZ66" i="1"/>
  <c r="CV66" i="1" s="1"/>
  <c r="CZ51" i="1"/>
  <c r="CZ50" i="1"/>
  <c r="CZ49" i="1"/>
  <c r="CZ48" i="1"/>
  <c r="CZ47" i="1"/>
  <c r="CV47" i="1" s="1"/>
  <c r="CZ41" i="1"/>
  <c r="CZ40" i="1"/>
  <c r="CZ37" i="1"/>
  <c r="CV37" i="1" s="1"/>
  <c r="CZ26" i="1"/>
  <c r="CX26" i="1"/>
  <c r="CZ24" i="1"/>
  <c r="CX24" i="1"/>
  <c r="CW24" i="1"/>
  <c r="CV102" i="1"/>
  <c r="CV103" i="1"/>
  <c r="CV104" i="1"/>
  <c r="CV105" i="1"/>
  <c r="CV106" i="1"/>
  <c r="CV107" i="1"/>
  <c r="CV108" i="1"/>
  <c r="CV101" i="1"/>
  <c r="CV96" i="1"/>
  <c r="CV93" i="1"/>
  <c r="CV92" i="1"/>
  <c r="CV83" i="1"/>
  <c r="CV84" i="1"/>
  <c r="CV85" i="1"/>
  <c r="CV86" i="1"/>
  <c r="CV87" i="1"/>
  <c r="CV88" i="1"/>
  <c r="CV89" i="1"/>
  <c r="CV82" i="1"/>
  <c r="CV77" i="1"/>
  <c r="CV78" i="1"/>
  <c r="CV79" i="1"/>
  <c r="CV76" i="1"/>
  <c r="CV71" i="1"/>
  <c r="CV69" i="1" s="1"/>
  <c r="CV67" i="1" s="1"/>
  <c r="CV62" i="1"/>
  <c r="CV63" i="1"/>
  <c r="CV64" i="1"/>
  <c r="CV65" i="1"/>
  <c r="CV61" i="1"/>
  <c r="CV55" i="1"/>
  <c r="CV56" i="1"/>
  <c r="CV57" i="1"/>
  <c r="CV58" i="1"/>
  <c r="CV54" i="1"/>
  <c r="CV25" i="1"/>
  <c r="CV27" i="1"/>
  <c r="CV28" i="1"/>
  <c r="CV29" i="1"/>
  <c r="CV30" i="1"/>
  <c r="CV31" i="1"/>
  <c r="CV32" i="1"/>
  <c r="CV33" i="1"/>
  <c r="CV34" i="1"/>
  <c r="CV35" i="1"/>
  <c r="CV36" i="1"/>
  <c r="CV38" i="1"/>
  <c r="CV39" i="1"/>
  <c r="CV40" i="1"/>
  <c r="CV41" i="1"/>
  <c r="CV42" i="1"/>
  <c r="CV43" i="1"/>
  <c r="CV44" i="1"/>
  <c r="CV45" i="1"/>
  <c r="CV46" i="1"/>
  <c r="CV48" i="1"/>
  <c r="CV49" i="1"/>
  <c r="CV50" i="1"/>
  <c r="CV51" i="1"/>
  <c r="CV23" i="1"/>
  <c r="DL99" i="1"/>
  <c r="DL97" i="1" s="1"/>
  <c r="DL94" i="1" s="1"/>
  <c r="DM99" i="1"/>
  <c r="DM97" i="1" s="1"/>
  <c r="DM94" i="1" s="1"/>
  <c r="DN99" i="1"/>
  <c r="DN97" i="1" s="1"/>
  <c r="DN94" i="1" s="1"/>
  <c r="DO99" i="1"/>
  <c r="DO97" i="1" s="1"/>
  <c r="DO94" i="1" s="1"/>
  <c r="DL90" i="1"/>
  <c r="DM90" i="1"/>
  <c r="DN90" i="1"/>
  <c r="DO90" i="1"/>
  <c r="DL80" i="1"/>
  <c r="DM80" i="1"/>
  <c r="DN80" i="1"/>
  <c r="DO80" i="1"/>
  <c r="DL74" i="1"/>
  <c r="DM74" i="1"/>
  <c r="DN74" i="1"/>
  <c r="DN72" i="1" s="1"/>
  <c r="DO74" i="1"/>
  <c r="DL72" i="1"/>
  <c r="DK69" i="1"/>
  <c r="DK67" i="1" s="1"/>
  <c r="DL69" i="1"/>
  <c r="DL67" i="1" s="1"/>
  <c r="DM69" i="1"/>
  <c r="DM67" i="1" s="1"/>
  <c r="DN69" i="1"/>
  <c r="DN67" i="1" s="1"/>
  <c r="DO69" i="1"/>
  <c r="DO67" i="1" s="1"/>
  <c r="DL59" i="1"/>
  <c r="DM59" i="1"/>
  <c r="DN59" i="1"/>
  <c r="DL52" i="1"/>
  <c r="DM52" i="1"/>
  <c r="DN52" i="1"/>
  <c r="DO52" i="1"/>
  <c r="DL21" i="1"/>
  <c r="DN21" i="1"/>
  <c r="CQ21" i="1"/>
  <c r="CR21" i="1"/>
  <c r="CS21" i="1"/>
  <c r="CT21" i="1"/>
  <c r="CU21" i="1"/>
  <c r="CW21" i="1"/>
  <c r="CY21" i="1"/>
  <c r="CQ52" i="1"/>
  <c r="CR52" i="1"/>
  <c r="CS52" i="1"/>
  <c r="CT52" i="1"/>
  <c r="CU52" i="1"/>
  <c r="CW52" i="1"/>
  <c r="CX52" i="1"/>
  <c r="CY52" i="1"/>
  <c r="CZ52" i="1"/>
  <c r="CQ59" i="1"/>
  <c r="CR59" i="1"/>
  <c r="CS59" i="1"/>
  <c r="CT59" i="1"/>
  <c r="CU59" i="1"/>
  <c r="CW59" i="1"/>
  <c r="CX59" i="1"/>
  <c r="CY59" i="1"/>
  <c r="CQ69" i="1"/>
  <c r="CQ67" i="1" s="1"/>
  <c r="CR69" i="1"/>
  <c r="CR67" i="1" s="1"/>
  <c r="CS69" i="1"/>
  <c r="CS67" i="1" s="1"/>
  <c r="CT69" i="1"/>
  <c r="CT67" i="1" s="1"/>
  <c r="CU69" i="1"/>
  <c r="CU67" i="1" s="1"/>
  <c r="CW69" i="1"/>
  <c r="CW67" i="1" s="1"/>
  <c r="CX69" i="1"/>
  <c r="CX67" i="1" s="1"/>
  <c r="CY69" i="1"/>
  <c r="CY67" i="1" s="1"/>
  <c r="CZ69" i="1"/>
  <c r="CZ67" i="1" s="1"/>
  <c r="CQ99" i="1"/>
  <c r="CQ97" i="1" s="1"/>
  <c r="CQ94" i="1" s="1"/>
  <c r="CR99" i="1"/>
  <c r="CR97" i="1" s="1"/>
  <c r="CR94" i="1" s="1"/>
  <c r="CS99" i="1"/>
  <c r="CT99" i="1"/>
  <c r="CT97" i="1" s="1"/>
  <c r="CT94" i="1" s="1"/>
  <c r="CU99" i="1"/>
  <c r="CU97" i="1" s="1"/>
  <c r="CU94" i="1" s="1"/>
  <c r="CW99" i="1"/>
  <c r="CW97" i="1" s="1"/>
  <c r="CW94" i="1" s="1"/>
  <c r="CX99" i="1"/>
  <c r="CY99" i="1"/>
  <c r="CY97" i="1" s="1"/>
  <c r="CY94" i="1" s="1"/>
  <c r="CZ99" i="1"/>
  <c r="CZ97" i="1" s="1"/>
  <c r="CZ94" i="1" s="1"/>
  <c r="CS97" i="1"/>
  <c r="CS94" i="1" s="1"/>
  <c r="CX97" i="1"/>
  <c r="CX94" i="1" s="1"/>
  <c r="CQ90" i="1"/>
  <c r="CR90" i="1"/>
  <c r="CS90" i="1"/>
  <c r="CT90" i="1"/>
  <c r="CU90" i="1"/>
  <c r="CW90" i="1"/>
  <c r="CX90" i="1"/>
  <c r="CY90" i="1"/>
  <c r="CZ90" i="1"/>
  <c r="CQ80" i="1"/>
  <c r="CR80" i="1"/>
  <c r="CS80" i="1"/>
  <c r="CT80" i="1"/>
  <c r="CU80" i="1"/>
  <c r="CV80" i="1"/>
  <c r="CW80" i="1"/>
  <c r="CX80" i="1"/>
  <c r="CY80" i="1"/>
  <c r="CZ80" i="1"/>
  <c r="CQ74" i="1"/>
  <c r="CQ72" i="1" s="1"/>
  <c r="CR74" i="1"/>
  <c r="CR72" i="1" s="1"/>
  <c r="CS74" i="1"/>
  <c r="CS72" i="1" s="1"/>
  <c r="CT74" i="1"/>
  <c r="CT72" i="1" s="1"/>
  <c r="CU74" i="1"/>
  <c r="CU72" i="1" s="1"/>
  <c r="CW74" i="1"/>
  <c r="CW72" i="1" s="1"/>
  <c r="CX74" i="1"/>
  <c r="CY74" i="1"/>
  <c r="CY72" i="1" s="1"/>
  <c r="CZ74" i="1"/>
  <c r="CZ59" i="1" l="1"/>
  <c r="CV52" i="1"/>
  <c r="CV90" i="1"/>
  <c r="CV24" i="1"/>
  <c r="DK24" i="1"/>
  <c r="DK99" i="1"/>
  <c r="DK97" i="1" s="1"/>
  <c r="DK94" i="1" s="1"/>
  <c r="CZ72" i="1"/>
  <c r="CX72" i="1"/>
  <c r="DN19" i="1"/>
  <c r="DK21" i="1"/>
  <c r="DL19" i="1"/>
  <c r="DK66" i="1"/>
  <c r="DK59" i="1" s="1"/>
  <c r="DM19" i="1"/>
  <c r="DK52" i="1"/>
  <c r="CY19" i="1"/>
  <c r="CY17" i="1" s="1"/>
  <c r="CY110" i="1" s="1"/>
  <c r="CY109" i="1" s="1"/>
  <c r="CU19" i="1"/>
  <c r="CU17" i="1" s="1"/>
  <c r="CU110" i="1" s="1"/>
  <c r="CU109" i="1" s="1"/>
  <c r="CS19" i="1"/>
  <c r="CS17" i="1" s="1"/>
  <c r="CS110" i="1" s="1"/>
  <c r="CS109" i="1" s="1"/>
  <c r="CQ19" i="1"/>
  <c r="CQ17" i="1" s="1"/>
  <c r="CQ110" i="1" s="1"/>
  <c r="CQ109" i="1" s="1"/>
  <c r="CW19" i="1"/>
  <c r="CW17" i="1" s="1"/>
  <c r="CW110" i="1" s="1"/>
  <c r="CW109" i="1" s="1"/>
  <c r="CT19" i="1"/>
  <c r="CT17" i="1" s="1"/>
  <c r="CT110" i="1" s="1"/>
  <c r="CT109" i="1" s="1"/>
  <c r="CR19" i="1"/>
  <c r="CR17" i="1" s="1"/>
  <c r="CR110" i="1" s="1"/>
  <c r="CR109" i="1" s="1"/>
  <c r="CV59" i="1"/>
  <c r="DK90" i="1"/>
  <c r="DK74" i="1"/>
  <c r="DK19" i="1"/>
  <c r="DO21" i="1"/>
  <c r="DO19" i="1" s="1"/>
  <c r="CZ21" i="1"/>
  <c r="CZ19" i="1" s="1"/>
  <c r="CZ17" i="1" s="1"/>
  <c r="CZ110" i="1" s="1"/>
  <c r="CZ109" i="1" s="1"/>
  <c r="CV26" i="1"/>
  <c r="CV21" i="1" s="1"/>
  <c r="CV19" i="1" s="1"/>
  <c r="CX21" i="1"/>
  <c r="CX19" i="1" s="1"/>
  <c r="CX17" i="1" s="1"/>
  <c r="CX110" i="1" s="1"/>
  <c r="CX109" i="1" s="1"/>
  <c r="CV99" i="1"/>
  <c r="CV97" i="1" s="1"/>
  <c r="CV94" i="1" s="1"/>
  <c r="CV74" i="1"/>
  <c r="CV72" i="1" s="1"/>
  <c r="DO72" i="1"/>
  <c r="DM72" i="1"/>
  <c r="DK72" i="1"/>
  <c r="DM17" i="1"/>
  <c r="DM110" i="1" s="1"/>
  <c r="DN17" i="1"/>
  <c r="DN110" i="1" s="1"/>
  <c r="DL17" i="1"/>
  <c r="DL110" i="1" s="1"/>
  <c r="DL109" i="1" l="1"/>
  <c r="DM109" i="1"/>
  <c r="DN109" i="1"/>
  <c r="DO17" i="1"/>
  <c r="DO110" i="1" s="1"/>
  <c r="DK17" i="1"/>
  <c r="CV17" i="1"/>
  <c r="CV110" i="1" s="1"/>
  <c r="CV109" i="1" s="1"/>
  <c r="DO109" i="1" l="1"/>
  <c r="DK110" i="1"/>
  <c r="DK109" i="1" l="1"/>
  <c r="DQ102" i="1"/>
  <c r="DR102" i="1"/>
  <c r="DS102" i="1"/>
  <c r="DQ103" i="1"/>
  <c r="DR103" i="1"/>
  <c r="DS103" i="1"/>
  <c r="DQ104" i="1"/>
  <c r="DR104" i="1"/>
  <c r="DS104" i="1"/>
  <c r="DQ105" i="1"/>
  <c r="DR105" i="1"/>
  <c r="DS105" i="1"/>
  <c r="DQ106" i="1"/>
  <c r="DR106" i="1"/>
  <c r="DS106" i="1"/>
  <c r="DQ107" i="1"/>
  <c r="DR107" i="1"/>
  <c r="DS107" i="1"/>
  <c r="DQ108" i="1"/>
  <c r="DR108" i="1"/>
  <c r="DS108" i="1"/>
  <c r="DS101" i="1"/>
  <c r="DR101" i="1"/>
  <c r="DQ101" i="1"/>
  <c r="DS96" i="1"/>
  <c r="DR96" i="1"/>
  <c r="DQ96" i="1"/>
  <c r="DQ93" i="1"/>
  <c r="DS93" i="1"/>
  <c r="DS92" i="1"/>
  <c r="DQ92" i="1"/>
  <c r="DQ83" i="1"/>
  <c r="DR83" i="1"/>
  <c r="DS83" i="1"/>
  <c r="DQ84" i="1"/>
  <c r="DR84" i="1"/>
  <c r="DS84" i="1"/>
  <c r="DQ85" i="1"/>
  <c r="DS85" i="1"/>
  <c r="DQ86" i="1"/>
  <c r="DR86" i="1"/>
  <c r="DS86" i="1"/>
  <c r="DQ87" i="1"/>
  <c r="DR87" i="1"/>
  <c r="DS87" i="1"/>
  <c r="DQ88" i="1"/>
  <c r="DR88" i="1"/>
  <c r="DS88" i="1"/>
  <c r="DQ89" i="1"/>
  <c r="DR89" i="1"/>
  <c r="DS89" i="1"/>
  <c r="DS82" i="1"/>
  <c r="DR82" i="1"/>
  <c r="DQ82" i="1"/>
  <c r="DQ77" i="1"/>
  <c r="DR77" i="1"/>
  <c r="DS77" i="1"/>
  <c r="DQ78" i="1"/>
  <c r="DR78" i="1"/>
  <c r="DS78" i="1"/>
  <c r="DQ79" i="1"/>
  <c r="DR79" i="1"/>
  <c r="DS79" i="1"/>
  <c r="DS76" i="1"/>
  <c r="DR76" i="1"/>
  <c r="DQ76" i="1"/>
  <c r="DS71" i="1"/>
  <c r="DR71" i="1"/>
  <c r="DQ71" i="1"/>
  <c r="DQ62" i="1"/>
  <c r="DR62" i="1"/>
  <c r="DS62" i="1"/>
  <c r="DQ63" i="1"/>
  <c r="DR63" i="1"/>
  <c r="DS63" i="1"/>
  <c r="DQ64" i="1"/>
  <c r="DR64" i="1"/>
  <c r="DS64" i="1"/>
  <c r="DQ65" i="1"/>
  <c r="DR65" i="1"/>
  <c r="DS65" i="1"/>
  <c r="DQ66" i="1"/>
  <c r="DR66" i="1"/>
  <c r="DS66" i="1"/>
  <c r="DS61" i="1"/>
  <c r="DR61" i="1"/>
  <c r="DQ61" i="1"/>
  <c r="DQ55" i="1"/>
  <c r="DR55" i="1"/>
  <c r="DS55" i="1"/>
  <c r="DQ56" i="1"/>
  <c r="DR56" i="1"/>
  <c r="DS56" i="1"/>
  <c r="DQ57" i="1"/>
  <c r="DR57" i="1"/>
  <c r="DS57" i="1"/>
  <c r="DQ58" i="1"/>
  <c r="DR58" i="1"/>
  <c r="DS58" i="1"/>
  <c r="DS54" i="1"/>
  <c r="DR54" i="1"/>
  <c r="DQ54" i="1"/>
  <c r="DQ24" i="1"/>
  <c r="DR24" i="1"/>
  <c r="DS24" i="1"/>
  <c r="DQ25" i="1"/>
  <c r="DR25" i="1"/>
  <c r="DS25" i="1"/>
  <c r="DQ26" i="1"/>
  <c r="DP26" i="1" s="1"/>
  <c r="DS26" i="1"/>
  <c r="DQ27" i="1"/>
  <c r="DR27" i="1"/>
  <c r="DS27" i="1"/>
  <c r="DQ28" i="1"/>
  <c r="DR28" i="1"/>
  <c r="DS28" i="1"/>
  <c r="DQ29" i="1"/>
  <c r="DR29" i="1"/>
  <c r="DS29" i="1"/>
  <c r="DQ30" i="1"/>
  <c r="DR30" i="1"/>
  <c r="DS30" i="1"/>
  <c r="DQ31" i="1"/>
  <c r="DR31" i="1"/>
  <c r="DS31" i="1"/>
  <c r="DR32" i="1"/>
  <c r="DS32" i="1"/>
  <c r="DQ33" i="1"/>
  <c r="DS33" i="1"/>
  <c r="DQ34" i="1"/>
  <c r="DR34" i="1"/>
  <c r="DS34" i="1"/>
  <c r="DQ35" i="1"/>
  <c r="DR35" i="1"/>
  <c r="DS35" i="1"/>
  <c r="DQ36" i="1"/>
  <c r="DR36" i="1"/>
  <c r="DS36" i="1"/>
  <c r="DQ37" i="1"/>
  <c r="DR37" i="1"/>
  <c r="DS37" i="1"/>
  <c r="DQ38" i="1"/>
  <c r="DR38" i="1"/>
  <c r="DS38" i="1"/>
  <c r="DQ39" i="1"/>
  <c r="DS39" i="1"/>
  <c r="DQ40" i="1"/>
  <c r="DR40" i="1"/>
  <c r="DS40" i="1"/>
  <c r="DQ41" i="1"/>
  <c r="DR41" i="1"/>
  <c r="DS41" i="1"/>
  <c r="DQ42" i="1"/>
  <c r="DR42" i="1"/>
  <c r="DS42" i="1"/>
  <c r="DQ43" i="1"/>
  <c r="DR43" i="1"/>
  <c r="DS43" i="1"/>
  <c r="DQ44" i="1"/>
  <c r="DR44" i="1"/>
  <c r="DS44" i="1"/>
  <c r="DQ45" i="1"/>
  <c r="DR45" i="1"/>
  <c r="DS45" i="1"/>
  <c r="DQ46" i="1"/>
  <c r="DR46" i="1"/>
  <c r="DS46" i="1"/>
  <c r="DQ47" i="1"/>
  <c r="DR47" i="1"/>
  <c r="DS47" i="1"/>
  <c r="DQ48" i="1"/>
  <c r="DR48" i="1"/>
  <c r="DS48" i="1"/>
  <c r="DQ49" i="1"/>
  <c r="DR49" i="1"/>
  <c r="DS49" i="1"/>
  <c r="DQ50" i="1"/>
  <c r="DR50" i="1"/>
  <c r="DS50" i="1"/>
  <c r="DQ51" i="1"/>
  <c r="DR51" i="1"/>
  <c r="DS51" i="1"/>
  <c r="DS23" i="1"/>
  <c r="DS21" i="1" s="1"/>
  <c r="DR23" i="1"/>
  <c r="DQ23" i="1"/>
  <c r="DQ21" i="1" s="1"/>
  <c r="DS99" i="1"/>
  <c r="DS97" i="1" s="1"/>
  <c r="DS94" i="1" s="1"/>
  <c r="DQ90" i="1"/>
  <c r="DS90" i="1"/>
  <c r="DQ80" i="1"/>
  <c r="DR80" i="1"/>
  <c r="DS80" i="1"/>
  <c r="DQ74" i="1"/>
  <c r="DS74" i="1"/>
  <c r="DQ69" i="1"/>
  <c r="DS69" i="1"/>
  <c r="DS67" i="1" s="1"/>
  <c r="DQ67" i="1"/>
  <c r="DQ59" i="1"/>
  <c r="DR59" i="1"/>
  <c r="DS59" i="1"/>
  <c r="DR52" i="1"/>
  <c r="DR21" i="1"/>
  <c r="DR19" i="1" s="1"/>
  <c r="DF110" i="1"/>
  <c r="DG110" i="1"/>
  <c r="DH110" i="1"/>
  <c r="DI110" i="1"/>
  <c r="DJ110" i="1"/>
  <c r="DF99" i="1"/>
  <c r="DF97" i="1" s="1"/>
  <c r="DF94" i="1" s="1"/>
  <c r="DG99" i="1"/>
  <c r="DH99" i="1"/>
  <c r="DH97" i="1" s="1"/>
  <c r="DH94" i="1" s="1"/>
  <c r="DI99" i="1"/>
  <c r="DJ99" i="1"/>
  <c r="DJ97" i="1" s="1"/>
  <c r="DJ94" i="1" s="1"/>
  <c r="DG97" i="1"/>
  <c r="DI97" i="1"/>
  <c r="DI94" i="1" s="1"/>
  <c r="DG94" i="1"/>
  <c r="DF90" i="1"/>
  <c r="DG90" i="1"/>
  <c r="DH90" i="1"/>
  <c r="DI90" i="1"/>
  <c r="DJ90" i="1"/>
  <c r="DF80" i="1"/>
  <c r="DG80" i="1"/>
  <c r="DG72" i="1" s="1"/>
  <c r="DH80" i="1"/>
  <c r="DI80" i="1"/>
  <c r="DI72" i="1" s="1"/>
  <c r="DJ80" i="1"/>
  <c r="DF74" i="1"/>
  <c r="DF72" i="1" s="1"/>
  <c r="DG74" i="1"/>
  <c r="DH74" i="1"/>
  <c r="DI74" i="1"/>
  <c r="DJ74" i="1"/>
  <c r="DF69" i="1"/>
  <c r="DF67" i="1" s="1"/>
  <c r="DG69" i="1"/>
  <c r="DH69" i="1"/>
  <c r="DH67" i="1" s="1"/>
  <c r="DI69" i="1"/>
  <c r="DI67" i="1" s="1"/>
  <c r="DJ69" i="1"/>
  <c r="DJ67" i="1" s="1"/>
  <c r="DG67" i="1"/>
  <c r="DF59" i="1"/>
  <c r="DG59" i="1"/>
  <c r="DH59" i="1"/>
  <c r="DI59" i="1"/>
  <c r="DJ59" i="1"/>
  <c r="DF52" i="1"/>
  <c r="DG52" i="1"/>
  <c r="DH52" i="1"/>
  <c r="DI52" i="1"/>
  <c r="DJ52" i="1"/>
  <c r="DE108" i="1"/>
  <c r="DT108" i="1" s="1"/>
  <c r="DE107" i="1"/>
  <c r="DT107" i="1" s="1"/>
  <c r="DE106" i="1"/>
  <c r="DT106" i="1" s="1"/>
  <c r="DE105" i="1"/>
  <c r="DT105" i="1" s="1"/>
  <c r="DE104" i="1"/>
  <c r="DT104" i="1" s="1"/>
  <c r="DE103" i="1"/>
  <c r="DT103" i="1" s="1"/>
  <c r="DE102" i="1"/>
  <c r="DT102" i="1" s="1"/>
  <c r="DE101" i="1"/>
  <c r="DT101" i="1" s="1"/>
  <c r="DD99" i="1"/>
  <c r="DD97" i="1" s="1"/>
  <c r="DD94" i="1" s="1"/>
  <c r="DC99" i="1"/>
  <c r="DC97" i="1" s="1"/>
  <c r="DC94" i="1" s="1"/>
  <c r="DB99" i="1"/>
  <c r="DB97" i="1" s="1"/>
  <c r="DB94" i="1" s="1"/>
  <c r="DA99" i="1"/>
  <c r="DA97" i="1"/>
  <c r="DE96" i="1"/>
  <c r="DT96" i="1" s="1"/>
  <c r="DP96" i="1" s="1"/>
  <c r="DA94" i="1"/>
  <c r="DE93" i="1"/>
  <c r="DT93" i="1" s="1"/>
  <c r="DE92" i="1"/>
  <c r="DE90" i="1" s="1"/>
  <c r="DD90" i="1"/>
  <c r="DC90" i="1"/>
  <c r="DB90" i="1"/>
  <c r="DA90" i="1"/>
  <c r="DE89" i="1"/>
  <c r="DT89" i="1" s="1"/>
  <c r="DE88" i="1"/>
  <c r="DT88" i="1" s="1"/>
  <c r="DE87" i="1"/>
  <c r="DT87" i="1" s="1"/>
  <c r="DE86" i="1"/>
  <c r="DT86" i="1" s="1"/>
  <c r="DE85" i="1"/>
  <c r="DT85" i="1" s="1"/>
  <c r="DE84" i="1"/>
  <c r="DT84" i="1" s="1"/>
  <c r="DE83" i="1"/>
  <c r="DT83" i="1" s="1"/>
  <c r="DE82" i="1"/>
  <c r="DT82" i="1" s="1"/>
  <c r="DD80" i="1"/>
  <c r="DC80" i="1"/>
  <c r="DB80" i="1"/>
  <c r="DA80" i="1"/>
  <c r="DE79" i="1"/>
  <c r="DT79" i="1" s="1"/>
  <c r="DE78" i="1"/>
  <c r="DT78" i="1" s="1"/>
  <c r="DE77" i="1"/>
  <c r="DT77" i="1" s="1"/>
  <c r="DE76" i="1"/>
  <c r="DE74" i="1" s="1"/>
  <c r="DD74" i="1"/>
  <c r="DD72" i="1" s="1"/>
  <c r="DC74" i="1"/>
  <c r="DC72" i="1" s="1"/>
  <c r="DB74" i="1"/>
  <c r="DB72" i="1" s="1"/>
  <c r="DA74" i="1"/>
  <c r="DA72" i="1" s="1"/>
  <c r="DE71" i="1"/>
  <c r="DT71" i="1" s="1"/>
  <c r="DT69" i="1" s="1"/>
  <c r="DT67" i="1" s="1"/>
  <c r="DD69" i="1"/>
  <c r="DC69" i="1"/>
  <c r="DC67" i="1" s="1"/>
  <c r="DB69" i="1"/>
  <c r="DB67" i="1" s="1"/>
  <c r="DA69" i="1"/>
  <c r="DA67" i="1" s="1"/>
  <c r="DD67" i="1"/>
  <c r="DE66" i="1"/>
  <c r="DT66" i="1" s="1"/>
  <c r="DT65" i="1"/>
  <c r="DE64" i="1"/>
  <c r="DT64" i="1" s="1"/>
  <c r="DE62" i="1"/>
  <c r="DT62" i="1" s="1"/>
  <c r="DE61" i="1"/>
  <c r="DD59" i="1"/>
  <c r="DC59" i="1"/>
  <c r="DB59" i="1"/>
  <c r="DA59" i="1"/>
  <c r="DE58" i="1"/>
  <c r="DT58" i="1" s="1"/>
  <c r="DE57" i="1"/>
  <c r="DT57" i="1" s="1"/>
  <c r="DE56" i="1"/>
  <c r="DT56" i="1" s="1"/>
  <c r="DE55" i="1"/>
  <c r="DT55" i="1" s="1"/>
  <c r="DE54" i="1"/>
  <c r="DD52" i="1"/>
  <c r="DC52" i="1"/>
  <c r="DB52" i="1"/>
  <c r="DA52" i="1"/>
  <c r="DE51" i="1"/>
  <c r="DT51" i="1" s="1"/>
  <c r="DE50" i="1"/>
  <c r="DT50" i="1" s="1"/>
  <c r="DT49" i="1"/>
  <c r="DT48" i="1"/>
  <c r="DE47" i="1"/>
  <c r="DT47" i="1" s="1"/>
  <c r="DE46" i="1"/>
  <c r="DT46" i="1" s="1"/>
  <c r="DE45" i="1"/>
  <c r="DT45" i="1" s="1"/>
  <c r="DE44" i="1"/>
  <c r="DT44" i="1" s="1"/>
  <c r="DE43" i="1"/>
  <c r="DT43" i="1" s="1"/>
  <c r="DE42" i="1"/>
  <c r="DT42" i="1" s="1"/>
  <c r="DE39" i="1"/>
  <c r="DT39" i="1" s="1"/>
  <c r="DE38" i="1"/>
  <c r="DT38" i="1" s="1"/>
  <c r="DE37" i="1"/>
  <c r="DT37" i="1" s="1"/>
  <c r="DE36" i="1"/>
  <c r="DT36" i="1" s="1"/>
  <c r="DE35" i="1"/>
  <c r="DT35" i="1" s="1"/>
  <c r="DE34" i="1"/>
  <c r="DT34" i="1" s="1"/>
  <c r="DE33" i="1"/>
  <c r="DT33" i="1" s="1"/>
  <c r="DE32" i="1"/>
  <c r="DT32" i="1" s="1"/>
  <c r="DE31" i="1"/>
  <c r="DT31" i="1" s="1"/>
  <c r="DE30" i="1"/>
  <c r="DT30" i="1" s="1"/>
  <c r="DE29" i="1"/>
  <c r="DT29" i="1" s="1"/>
  <c r="DE28" i="1"/>
  <c r="DT28" i="1" s="1"/>
  <c r="DE27" i="1"/>
  <c r="DT27" i="1" s="1"/>
  <c r="DE24" i="1"/>
  <c r="DT24" i="1" s="1"/>
  <c r="DD21" i="1"/>
  <c r="DD19" i="1" s="1"/>
  <c r="DD17" i="1" s="1"/>
  <c r="DD110" i="1" s="1"/>
  <c r="DC21" i="1"/>
  <c r="DC19" i="1" s="1"/>
  <c r="DB21" i="1"/>
  <c r="DB19" i="1" s="1"/>
  <c r="CP108" i="1"/>
  <c r="CP107" i="1"/>
  <c r="CP106" i="1"/>
  <c r="CP105" i="1"/>
  <c r="CP104" i="1"/>
  <c r="CP103" i="1"/>
  <c r="CP102" i="1"/>
  <c r="CP101" i="1"/>
  <c r="CO99" i="1"/>
  <c r="CN99" i="1"/>
  <c r="CM99" i="1"/>
  <c r="CL99" i="1"/>
  <c r="CO97" i="1"/>
  <c r="CO94" i="1" s="1"/>
  <c r="CN97" i="1"/>
  <c r="CM97" i="1"/>
  <c r="CM94" i="1" s="1"/>
  <c r="CL97" i="1"/>
  <c r="CL94" i="1" s="1"/>
  <c r="CP96" i="1"/>
  <c r="CN94" i="1"/>
  <c r="CP93" i="1"/>
  <c r="CP92" i="1"/>
  <c r="CO90" i="1"/>
  <c r="CN90" i="1"/>
  <c r="CM90" i="1"/>
  <c r="CL90" i="1"/>
  <c r="CP89" i="1"/>
  <c r="CP88" i="1"/>
  <c r="CP87" i="1"/>
  <c r="CP86" i="1"/>
  <c r="CP84" i="1"/>
  <c r="CP83" i="1"/>
  <c r="CP82" i="1"/>
  <c r="CO80" i="1"/>
  <c r="CN80" i="1"/>
  <c r="CM80" i="1"/>
  <c r="CL80" i="1"/>
  <c r="CP79" i="1"/>
  <c r="CP78" i="1"/>
  <c r="CP77" i="1"/>
  <c r="CP76" i="1"/>
  <c r="CP74" i="1" s="1"/>
  <c r="CO74" i="1"/>
  <c r="CN74" i="1"/>
  <c r="CM74" i="1"/>
  <c r="CM72" i="1" s="1"/>
  <c r="CL74" i="1"/>
  <c r="CO72" i="1"/>
  <c r="CP71" i="1"/>
  <c r="CP69" i="1" s="1"/>
  <c r="CP67" i="1" s="1"/>
  <c r="CO69" i="1"/>
  <c r="CN69" i="1"/>
  <c r="CM69" i="1"/>
  <c r="CL69" i="1"/>
  <c r="CO67" i="1"/>
  <c r="CN67" i="1"/>
  <c r="CM67" i="1"/>
  <c r="CL67" i="1"/>
  <c r="CP66" i="1"/>
  <c r="CP65" i="1"/>
  <c r="CP64" i="1"/>
  <c r="CP63" i="1"/>
  <c r="CP62" i="1"/>
  <c r="CP61" i="1"/>
  <c r="CP59" i="1" s="1"/>
  <c r="CO59" i="1"/>
  <c r="CN59" i="1"/>
  <c r="CM59" i="1"/>
  <c r="CL59" i="1"/>
  <c r="CP58" i="1"/>
  <c r="CP57" i="1"/>
  <c r="CP56" i="1"/>
  <c r="CP55" i="1"/>
  <c r="CP54" i="1"/>
  <c r="CO52" i="1"/>
  <c r="CN52" i="1"/>
  <c r="CM52" i="1"/>
  <c r="CL52" i="1"/>
  <c r="CP51" i="1"/>
  <c r="CP50" i="1"/>
  <c r="CP49" i="1"/>
  <c r="CP48" i="1"/>
  <c r="CP47" i="1"/>
  <c r="CP46" i="1"/>
  <c r="CP45" i="1"/>
  <c r="CP44" i="1"/>
  <c r="CP43" i="1"/>
  <c r="CP42" i="1"/>
  <c r="CP41" i="1"/>
  <c r="CP40" i="1"/>
  <c r="CP39" i="1"/>
  <c r="CP38" i="1"/>
  <c r="CP37" i="1"/>
  <c r="CP36" i="1"/>
  <c r="CP35" i="1"/>
  <c r="CP34" i="1"/>
  <c r="CP33" i="1"/>
  <c r="CP32" i="1"/>
  <c r="CP31" i="1"/>
  <c r="CP30" i="1"/>
  <c r="CP29" i="1"/>
  <c r="CP28" i="1"/>
  <c r="CP27" i="1"/>
  <c r="CP26" i="1"/>
  <c r="CP24" i="1"/>
  <c r="CP23" i="1"/>
  <c r="CO21" i="1"/>
  <c r="CN21" i="1"/>
  <c r="CN19" i="1" s="1"/>
  <c r="CM21" i="1"/>
  <c r="CL21" i="1"/>
  <c r="CK108" i="1"/>
  <c r="CK107" i="1"/>
  <c r="CK106" i="1"/>
  <c r="CK105" i="1"/>
  <c r="CK104" i="1"/>
  <c r="CK103" i="1"/>
  <c r="CK102" i="1"/>
  <c r="CK101" i="1"/>
  <c r="CJ99" i="1"/>
  <c r="CJ97" i="1" s="1"/>
  <c r="CJ94" i="1" s="1"/>
  <c r="CI99" i="1"/>
  <c r="CH99" i="1"/>
  <c r="CH97" i="1" s="1"/>
  <c r="CH94" i="1" s="1"/>
  <c r="CG99" i="1"/>
  <c r="CG97" i="1" s="1"/>
  <c r="CG94" i="1" s="1"/>
  <c r="CI97" i="1"/>
  <c r="CI94" i="1" s="1"/>
  <c r="CK96" i="1"/>
  <c r="CK93" i="1"/>
  <c r="CK92" i="1"/>
  <c r="CJ90" i="1"/>
  <c r="CI90" i="1"/>
  <c r="CH90" i="1"/>
  <c r="CG90" i="1"/>
  <c r="CK89" i="1"/>
  <c r="CK88" i="1"/>
  <c r="CK87" i="1"/>
  <c r="CK86" i="1"/>
  <c r="CK84" i="1"/>
  <c r="CK83" i="1"/>
  <c r="CK82" i="1"/>
  <c r="CJ80" i="1"/>
  <c r="CI80" i="1"/>
  <c r="CH80" i="1"/>
  <c r="CG80" i="1"/>
  <c r="CK79" i="1"/>
  <c r="CK78" i="1"/>
  <c r="CK77" i="1"/>
  <c r="CK76" i="1"/>
  <c r="CK74" i="1" s="1"/>
  <c r="CJ74" i="1"/>
  <c r="CI74" i="1"/>
  <c r="CH74" i="1"/>
  <c r="CG74" i="1"/>
  <c r="CH72" i="1"/>
  <c r="CK71" i="1"/>
  <c r="CK69" i="1" s="1"/>
  <c r="CK67" i="1" s="1"/>
  <c r="CJ69" i="1"/>
  <c r="CJ67" i="1" s="1"/>
  <c r="CI69" i="1"/>
  <c r="CI67" i="1" s="1"/>
  <c r="CH69" i="1"/>
  <c r="CH67" i="1" s="1"/>
  <c r="CG69" i="1"/>
  <c r="CG67" i="1" s="1"/>
  <c r="CK66" i="1"/>
  <c r="CK65" i="1"/>
  <c r="CK64" i="1"/>
  <c r="CK63" i="1"/>
  <c r="CK62" i="1"/>
  <c r="CK61" i="1"/>
  <c r="CJ59" i="1"/>
  <c r="CI59" i="1"/>
  <c r="CH59" i="1"/>
  <c r="CG59" i="1"/>
  <c r="CK58" i="1"/>
  <c r="CK57" i="1"/>
  <c r="CK56" i="1"/>
  <c r="CK55" i="1"/>
  <c r="CK54" i="1"/>
  <c r="CJ52" i="1"/>
  <c r="CI52" i="1"/>
  <c r="CH52" i="1"/>
  <c r="CG52" i="1"/>
  <c r="CK51" i="1"/>
  <c r="CK50" i="1"/>
  <c r="CK49" i="1"/>
  <c r="CK48" i="1"/>
  <c r="CK47" i="1"/>
  <c r="CK46" i="1"/>
  <c r="CK45" i="1"/>
  <c r="CK44" i="1"/>
  <c r="CK43" i="1"/>
  <c r="CK42" i="1"/>
  <c r="CK39" i="1"/>
  <c r="CK38" i="1"/>
  <c r="CK37" i="1"/>
  <c r="CK36" i="1"/>
  <c r="CK35" i="1"/>
  <c r="CK34" i="1"/>
  <c r="CK32" i="1"/>
  <c r="CK31" i="1"/>
  <c r="CK30" i="1"/>
  <c r="CK29" i="1"/>
  <c r="CK28" i="1"/>
  <c r="CK27" i="1"/>
  <c r="CK26" i="1"/>
  <c r="CK24" i="1"/>
  <c r="CK23" i="1"/>
  <c r="CJ21" i="1"/>
  <c r="CI21" i="1"/>
  <c r="CI19" i="1" s="1"/>
  <c r="CH21" i="1"/>
  <c r="CJ19" i="1"/>
  <c r="CF108" i="1"/>
  <c r="CF107" i="1"/>
  <c r="CF106" i="1"/>
  <c r="CF105" i="1"/>
  <c r="CF104" i="1"/>
  <c r="CF103" i="1"/>
  <c r="CF102" i="1"/>
  <c r="CF101" i="1"/>
  <c r="CF99" i="1" s="1"/>
  <c r="CF97" i="1" s="1"/>
  <c r="CE99" i="1"/>
  <c r="CD99" i="1"/>
  <c r="CD97" i="1" s="1"/>
  <c r="CD94" i="1" s="1"/>
  <c r="CC99" i="1"/>
  <c r="CC97" i="1" s="1"/>
  <c r="CC94" i="1" s="1"/>
  <c r="CB99" i="1"/>
  <c r="CB97" i="1" s="1"/>
  <c r="CB94" i="1" s="1"/>
  <c r="CE97" i="1"/>
  <c r="CE94" i="1" s="1"/>
  <c r="CF96" i="1"/>
  <c r="CF93" i="1"/>
  <c r="CF92" i="1"/>
  <c r="CE90" i="1"/>
  <c r="CD90" i="1"/>
  <c r="CC90" i="1"/>
  <c r="CB90" i="1"/>
  <c r="CF89" i="1"/>
  <c r="CF88" i="1"/>
  <c r="CF87" i="1"/>
  <c r="CF86" i="1"/>
  <c r="CF84" i="1"/>
  <c r="CF83" i="1"/>
  <c r="CF82" i="1"/>
  <c r="CE80" i="1"/>
  <c r="CD80" i="1"/>
  <c r="CC80" i="1"/>
  <c r="CF79" i="1"/>
  <c r="CF78" i="1"/>
  <c r="CF77" i="1"/>
  <c r="CF76" i="1"/>
  <c r="CE74" i="1"/>
  <c r="CD74" i="1"/>
  <c r="CC74" i="1"/>
  <c r="CB74" i="1"/>
  <c r="CF71" i="1"/>
  <c r="CF69" i="1" s="1"/>
  <c r="CF67" i="1" s="1"/>
  <c r="CE69" i="1"/>
  <c r="CE67" i="1" s="1"/>
  <c r="CD69" i="1"/>
  <c r="CD67" i="1" s="1"/>
  <c r="CC69" i="1"/>
  <c r="CC67" i="1" s="1"/>
  <c r="CB69" i="1"/>
  <c r="CB67" i="1" s="1"/>
  <c r="CF66" i="1"/>
  <c r="CF65" i="1"/>
  <c r="CF64" i="1"/>
  <c r="CF63" i="1"/>
  <c r="CF62" i="1"/>
  <c r="CF61" i="1"/>
  <c r="CE59" i="1"/>
  <c r="CD59" i="1"/>
  <c r="CC59" i="1"/>
  <c r="CB59" i="1"/>
  <c r="CF58" i="1"/>
  <c r="CF57" i="1"/>
  <c r="CF56" i="1"/>
  <c r="CF55" i="1"/>
  <c r="CF54" i="1"/>
  <c r="CE52" i="1"/>
  <c r="CD52" i="1"/>
  <c r="CC52" i="1"/>
  <c r="CB52" i="1"/>
  <c r="CF51" i="1"/>
  <c r="CF50" i="1"/>
  <c r="CF49" i="1"/>
  <c r="CF48" i="1"/>
  <c r="CF47" i="1"/>
  <c r="CF46" i="1"/>
  <c r="CF45" i="1"/>
  <c r="CF44" i="1"/>
  <c r="CF43" i="1"/>
  <c r="CF42" i="1"/>
  <c r="CF41" i="1"/>
  <c r="CF39" i="1"/>
  <c r="CF38" i="1"/>
  <c r="CF37" i="1"/>
  <c r="CF36" i="1"/>
  <c r="CF35" i="1"/>
  <c r="CF34" i="1"/>
  <c r="CF31" i="1"/>
  <c r="CF30" i="1"/>
  <c r="CF29" i="1"/>
  <c r="CF28" i="1"/>
  <c r="CF27" i="1"/>
  <c r="CF25" i="1"/>
  <c r="CF24" i="1"/>
  <c r="CF23" i="1"/>
  <c r="CE21" i="1"/>
  <c r="CD21" i="1"/>
  <c r="CC21" i="1"/>
  <c r="CB21" i="1"/>
  <c r="BL84" i="1"/>
  <c r="BL56" i="1"/>
  <c r="BL102" i="1"/>
  <c r="BL103" i="1"/>
  <c r="BL104" i="1"/>
  <c r="BL105" i="1"/>
  <c r="BL106" i="1"/>
  <c r="BL107" i="1"/>
  <c r="BL108" i="1"/>
  <c r="BL101" i="1"/>
  <c r="BL96" i="1"/>
  <c r="BL93" i="1"/>
  <c r="BL92" i="1"/>
  <c r="BL83" i="1"/>
  <c r="BL85" i="1"/>
  <c r="BL86" i="1"/>
  <c r="BL87" i="1"/>
  <c r="BL88" i="1"/>
  <c r="BL89" i="1"/>
  <c r="BL82" i="1"/>
  <c r="BL77" i="1"/>
  <c r="BL78" i="1"/>
  <c r="BL79" i="1"/>
  <c r="BL76" i="1"/>
  <c r="BL71" i="1"/>
  <c r="BL62" i="1"/>
  <c r="BL63" i="1"/>
  <c r="BL64" i="1"/>
  <c r="BL65" i="1"/>
  <c r="BL66" i="1"/>
  <c r="BL61" i="1"/>
  <c r="BL55" i="1"/>
  <c r="BL57" i="1"/>
  <c r="BL58" i="1"/>
  <c r="BL54"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23" i="1"/>
  <c r="BH99" i="1"/>
  <c r="BI99" i="1"/>
  <c r="BI97" i="1" s="1"/>
  <c r="BI94" i="1" s="1"/>
  <c r="BJ99" i="1"/>
  <c r="BJ97" i="1" s="1"/>
  <c r="BJ94" i="1" s="1"/>
  <c r="BK99" i="1"/>
  <c r="BK97" i="1" s="1"/>
  <c r="BK94" i="1" s="1"/>
  <c r="BL99" i="1"/>
  <c r="BL97" i="1" s="1"/>
  <c r="BH90" i="1"/>
  <c r="BI90" i="1"/>
  <c r="BJ90" i="1"/>
  <c r="BK90" i="1"/>
  <c r="BH80" i="1"/>
  <c r="BI80" i="1"/>
  <c r="BJ80" i="1"/>
  <c r="BK80" i="1"/>
  <c r="BH74" i="1"/>
  <c r="BI74" i="1"/>
  <c r="BJ74" i="1"/>
  <c r="BJ72" i="1" s="1"/>
  <c r="BK74" i="1"/>
  <c r="BH69" i="1"/>
  <c r="BI69" i="1"/>
  <c r="BI67" i="1" s="1"/>
  <c r="BJ69" i="1"/>
  <c r="BJ67" i="1" s="1"/>
  <c r="BK69" i="1"/>
  <c r="BK67" i="1" s="1"/>
  <c r="BL69" i="1"/>
  <c r="BL67" i="1" s="1"/>
  <c r="BH59" i="1"/>
  <c r="BI59" i="1"/>
  <c r="BJ59" i="1"/>
  <c r="BK59" i="1"/>
  <c r="BL59" i="1"/>
  <c r="BH52" i="1"/>
  <c r="BI52" i="1"/>
  <c r="BJ52" i="1"/>
  <c r="BK52" i="1"/>
  <c r="BI21" i="1"/>
  <c r="BJ21" i="1"/>
  <c r="BK21" i="1"/>
  <c r="BH21" i="1"/>
  <c r="BG84" i="1"/>
  <c r="BG102" i="1"/>
  <c r="BG103" i="1"/>
  <c r="BG104" i="1"/>
  <c r="BG105" i="1"/>
  <c r="BG106" i="1"/>
  <c r="BG107" i="1"/>
  <c r="BG108" i="1"/>
  <c r="BG101" i="1"/>
  <c r="BG96" i="1"/>
  <c r="BG93" i="1"/>
  <c r="BG92" i="1"/>
  <c r="BG83" i="1"/>
  <c r="BG85" i="1"/>
  <c r="BG86" i="1"/>
  <c r="BG87" i="1"/>
  <c r="BG88" i="1"/>
  <c r="BG89" i="1"/>
  <c r="BG82" i="1"/>
  <c r="BG77" i="1"/>
  <c r="BG78" i="1"/>
  <c r="BG79" i="1"/>
  <c r="BG76" i="1"/>
  <c r="BG71" i="1"/>
  <c r="BG69" i="1" s="1"/>
  <c r="BG67" i="1" s="1"/>
  <c r="BG62" i="1"/>
  <c r="BG63" i="1"/>
  <c r="BG64" i="1"/>
  <c r="BG65" i="1"/>
  <c r="BG66" i="1"/>
  <c r="BG61" i="1"/>
  <c r="BG55" i="1"/>
  <c r="BG56" i="1"/>
  <c r="BG57" i="1"/>
  <c r="BG58" i="1"/>
  <c r="BG54"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23" i="1"/>
  <c r="BC99" i="1"/>
  <c r="BD99" i="1"/>
  <c r="BD97" i="1" s="1"/>
  <c r="BD94" i="1" s="1"/>
  <c r="BE99" i="1"/>
  <c r="BE97" i="1" s="1"/>
  <c r="BE94" i="1" s="1"/>
  <c r="BF99" i="1"/>
  <c r="BF97" i="1" s="1"/>
  <c r="BF94" i="1" s="1"/>
  <c r="BC90" i="1"/>
  <c r="BD90" i="1"/>
  <c r="BE90" i="1"/>
  <c r="BF90" i="1"/>
  <c r="BC80" i="1"/>
  <c r="BD80" i="1"/>
  <c r="BE80" i="1"/>
  <c r="BF80" i="1"/>
  <c r="BC74" i="1"/>
  <c r="BD74" i="1"/>
  <c r="BE74" i="1"/>
  <c r="BF74" i="1"/>
  <c r="BF72" i="1" s="1"/>
  <c r="BC69" i="1"/>
  <c r="BD69" i="1"/>
  <c r="BD67" i="1" s="1"/>
  <c r="BE69" i="1"/>
  <c r="BE67" i="1" s="1"/>
  <c r="BF69" i="1"/>
  <c r="BF67" i="1" s="1"/>
  <c r="BC59" i="1"/>
  <c r="BD59" i="1"/>
  <c r="BE59" i="1"/>
  <c r="BF59" i="1"/>
  <c r="BG59" i="1"/>
  <c r="BC52" i="1"/>
  <c r="BD52" i="1"/>
  <c r="BE52" i="1"/>
  <c r="BF52" i="1"/>
  <c r="BG52" i="1"/>
  <c r="BF21" i="1"/>
  <c r="BE21" i="1"/>
  <c r="BE19" i="1" s="1"/>
  <c r="BD21" i="1"/>
  <c r="BD19" i="1" s="1"/>
  <c r="BC21" i="1"/>
  <c r="BC19" i="1" s="1"/>
  <c r="BF19" i="1"/>
  <c r="BB32" i="1"/>
  <c r="BB26" i="1"/>
  <c r="BB96" i="1"/>
  <c r="BB101" i="1"/>
  <c r="BB93" i="1"/>
  <c r="BB92" i="1"/>
  <c r="BB86" i="1"/>
  <c r="BB85" i="1"/>
  <c r="BB102" i="1"/>
  <c r="BB103" i="1"/>
  <c r="BB104" i="1"/>
  <c r="BB105" i="1"/>
  <c r="BB106" i="1"/>
  <c r="BB107" i="1"/>
  <c r="BB108" i="1"/>
  <c r="AY99" i="1"/>
  <c r="AY97" i="1" s="1"/>
  <c r="AY94" i="1" s="1"/>
  <c r="AZ99" i="1"/>
  <c r="AZ97" i="1" s="1"/>
  <c r="AZ94" i="1" s="1"/>
  <c r="BA99" i="1"/>
  <c r="BA97" i="1" s="1"/>
  <c r="BA94" i="1" s="1"/>
  <c r="AY90" i="1"/>
  <c r="AZ90" i="1"/>
  <c r="BA90" i="1"/>
  <c r="BB83" i="1"/>
  <c r="BB84" i="1"/>
  <c r="BB87" i="1"/>
  <c r="BB88" i="1"/>
  <c r="BB89" i="1"/>
  <c r="BB82" i="1"/>
  <c r="AY80" i="1"/>
  <c r="AZ80" i="1"/>
  <c r="BA80" i="1"/>
  <c r="BB77" i="1"/>
  <c r="BB78" i="1"/>
  <c r="BB79" i="1"/>
  <c r="BB76" i="1"/>
  <c r="AY74" i="1"/>
  <c r="AZ74" i="1"/>
  <c r="BA74" i="1"/>
  <c r="BB71" i="1"/>
  <c r="BB62" i="1"/>
  <c r="BB63" i="1"/>
  <c r="BB64" i="1"/>
  <c r="BB65" i="1"/>
  <c r="BB66" i="1"/>
  <c r="BB61" i="1"/>
  <c r="AY69" i="1"/>
  <c r="AY67" i="1" s="1"/>
  <c r="AZ69" i="1"/>
  <c r="AZ67" i="1" s="1"/>
  <c r="BA69" i="1"/>
  <c r="BA67" i="1" s="1"/>
  <c r="BB69" i="1"/>
  <c r="BB67" i="1" s="1"/>
  <c r="AY59" i="1"/>
  <c r="AZ59" i="1"/>
  <c r="BA59" i="1"/>
  <c r="BB59" i="1"/>
  <c r="BB55" i="1"/>
  <c r="BB56" i="1"/>
  <c r="BB57" i="1"/>
  <c r="BB58" i="1"/>
  <c r="BB54" i="1"/>
  <c r="AY21" i="1"/>
  <c r="AZ21" i="1"/>
  <c r="BA21" i="1"/>
  <c r="AY52" i="1"/>
  <c r="AZ52" i="1"/>
  <c r="BA52" i="1"/>
  <c r="BB52" i="1"/>
  <c r="BB24" i="1"/>
  <c r="BB25" i="1"/>
  <c r="BB27" i="1"/>
  <c r="BB28" i="1"/>
  <c r="BB29" i="1"/>
  <c r="BB30" i="1"/>
  <c r="BB31" i="1"/>
  <c r="BB33" i="1"/>
  <c r="BB34" i="1"/>
  <c r="BB35" i="1"/>
  <c r="BB36" i="1"/>
  <c r="BB37" i="1"/>
  <c r="BB38" i="1"/>
  <c r="BB39" i="1"/>
  <c r="BB40" i="1"/>
  <c r="BB41" i="1"/>
  <c r="BB42" i="1"/>
  <c r="BB43" i="1"/>
  <c r="BB44" i="1"/>
  <c r="BB45" i="1"/>
  <c r="BB46" i="1"/>
  <c r="BB47" i="1"/>
  <c r="BB48" i="1"/>
  <c r="BB49" i="1"/>
  <c r="BB50" i="1"/>
  <c r="BB51" i="1"/>
  <c r="BB23" i="1"/>
  <c r="AX94" i="1"/>
  <c r="AX99" i="1"/>
  <c r="AX97" i="1" s="1"/>
  <c r="AX90" i="1"/>
  <c r="AX80" i="1"/>
  <c r="AX74" i="1"/>
  <c r="AX72" i="1" s="1"/>
  <c r="AX69" i="1"/>
  <c r="AX67" i="1" s="1"/>
  <c r="AX59" i="1"/>
  <c r="AX52" i="1"/>
  <c r="AX21" i="1"/>
  <c r="CH19" i="1" l="1"/>
  <c r="CK59" i="1"/>
  <c r="CP52" i="1"/>
  <c r="CP99" i="1"/>
  <c r="CP97" i="1" s="1"/>
  <c r="DQ72" i="1"/>
  <c r="BB80" i="1"/>
  <c r="AX19" i="1"/>
  <c r="BA72" i="1"/>
  <c r="AY72" i="1"/>
  <c r="CC19" i="1"/>
  <c r="CE19" i="1"/>
  <c r="CF74" i="1"/>
  <c r="CE72" i="1"/>
  <c r="CK52" i="1"/>
  <c r="CG72" i="1"/>
  <c r="CJ72" i="1"/>
  <c r="CK99" i="1"/>
  <c r="CK97" i="1" s="1"/>
  <c r="DE52" i="1"/>
  <c r="DE69" i="1"/>
  <c r="DE67" i="1" s="1"/>
  <c r="DP101" i="1"/>
  <c r="DB17" i="1"/>
  <c r="DB110" i="1" s="1"/>
  <c r="DP93" i="1"/>
  <c r="BJ19" i="1"/>
  <c r="BK72" i="1"/>
  <c r="BI72" i="1"/>
  <c r="BH72" i="1"/>
  <c r="CD19" i="1"/>
  <c r="CF59" i="1"/>
  <c r="CC72" i="1"/>
  <c r="CI72" i="1"/>
  <c r="CI17" i="1" s="1"/>
  <c r="CI110" i="1" s="1"/>
  <c r="CI109" i="1" s="1"/>
  <c r="CP90" i="1"/>
  <c r="DB109" i="1"/>
  <c r="DE59" i="1"/>
  <c r="DJ72" i="1"/>
  <c r="DJ109" i="1"/>
  <c r="DH109" i="1"/>
  <c r="DF109" i="1"/>
  <c r="DP49" i="1"/>
  <c r="DP32" i="1"/>
  <c r="DP71" i="1"/>
  <c r="DP69" i="1" s="1"/>
  <c r="DP67" i="1" s="1"/>
  <c r="DT92" i="1"/>
  <c r="DT90" i="1" s="1"/>
  <c r="DR99" i="1"/>
  <c r="DR97" i="1" s="1"/>
  <c r="DR94" i="1" s="1"/>
  <c r="AX17" i="1"/>
  <c r="AX110" i="1" s="1"/>
  <c r="AX109" i="1" s="1"/>
  <c r="BH67" i="1"/>
  <c r="BH97" i="1"/>
  <c r="CE17" i="1"/>
  <c r="CE110" i="1" s="1"/>
  <c r="CE109" i="1" s="1"/>
  <c r="DD109" i="1"/>
  <c r="DC17" i="1"/>
  <c r="DC110" i="1" s="1"/>
  <c r="DI109" i="1"/>
  <c r="DG109" i="1"/>
  <c r="DP48" i="1"/>
  <c r="DP40" i="1"/>
  <c r="CD72" i="1"/>
  <c r="CD17" i="1" s="1"/>
  <c r="CD110" i="1" s="1"/>
  <c r="CD109" i="1" s="1"/>
  <c r="CL19" i="1"/>
  <c r="CB19" i="1"/>
  <c r="BC67" i="1"/>
  <c r="BC72" i="1"/>
  <c r="BC97" i="1"/>
  <c r="CL72" i="1"/>
  <c r="BA19" i="1"/>
  <c r="BA17" i="1" s="1"/>
  <c r="BA110" i="1" s="1"/>
  <c r="BA109" i="1" s="1"/>
  <c r="AY19" i="1"/>
  <c r="AY17" i="1" s="1"/>
  <c r="AY110" i="1" s="1"/>
  <c r="AY109" i="1" s="1"/>
  <c r="CM19" i="1"/>
  <c r="CM17" i="1" s="1"/>
  <c r="CM110" i="1" s="1"/>
  <c r="CM109" i="1" s="1"/>
  <c r="CO19" i="1"/>
  <c r="CO17" i="1" s="1"/>
  <c r="CO110" i="1" s="1"/>
  <c r="CO109" i="1" s="1"/>
  <c r="CN72" i="1"/>
  <c r="CN17" i="1" s="1"/>
  <c r="CN110" i="1" s="1"/>
  <c r="CN109" i="1" s="1"/>
  <c r="AZ19" i="1"/>
  <c r="AZ72" i="1"/>
  <c r="BK19" i="1"/>
  <c r="BI19" i="1"/>
  <c r="BI17" i="1" s="1"/>
  <c r="BI110" i="1" s="1"/>
  <c r="BI109" i="1" s="1"/>
  <c r="CK94" i="1"/>
  <c r="CC17" i="1"/>
  <c r="CC110" i="1" s="1"/>
  <c r="CC109" i="1" s="1"/>
  <c r="CH17" i="1"/>
  <c r="CH110" i="1" s="1"/>
  <c r="CH109" i="1" s="1"/>
  <c r="CJ17" i="1"/>
  <c r="CJ110" i="1" s="1"/>
  <c r="CJ109" i="1" s="1"/>
  <c r="CK90" i="1"/>
  <c r="CF90" i="1"/>
  <c r="CF21" i="1"/>
  <c r="DT80" i="1"/>
  <c r="DP82" i="1"/>
  <c r="BB74" i="1"/>
  <c r="BB72" i="1" s="1"/>
  <c r="BG99" i="1"/>
  <c r="BG97" i="1" s="1"/>
  <c r="CP94" i="1"/>
  <c r="DE80" i="1"/>
  <c r="DE72" i="1" s="1"/>
  <c r="DE99" i="1"/>
  <c r="DE97" i="1" s="1"/>
  <c r="DE94" i="1" s="1"/>
  <c r="DP51" i="1"/>
  <c r="DP29" i="1"/>
  <c r="DP27" i="1"/>
  <c r="DT25" i="1"/>
  <c r="DT54" i="1"/>
  <c r="DP57" i="1"/>
  <c r="DS52" i="1"/>
  <c r="DP55" i="1"/>
  <c r="DT61" i="1"/>
  <c r="DP66" i="1"/>
  <c r="DP64" i="1"/>
  <c r="DP63" i="1"/>
  <c r="DP62" i="1"/>
  <c r="DP79" i="1"/>
  <c r="DP77" i="1"/>
  <c r="DP88" i="1"/>
  <c r="DP86" i="1"/>
  <c r="DP84" i="1"/>
  <c r="DP83" i="1"/>
  <c r="DT99" i="1"/>
  <c r="DT97" i="1" s="1"/>
  <c r="DT94" i="1" s="1"/>
  <c r="DP108" i="1"/>
  <c r="DP106" i="1"/>
  <c r="DP104" i="1"/>
  <c r="DP102" i="1"/>
  <c r="BB99" i="1"/>
  <c r="BB97" i="1" s="1"/>
  <c r="BB94" i="1" s="1"/>
  <c r="BL52" i="1"/>
  <c r="CF52" i="1"/>
  <c r="CF94" i="1"/>
  <c r="CK80" i="1"/>
  <c r="CK72" i="1" s="1"/>
  <c r="CP21" i="1"/>
  <c r="CP19" i="1" s="1"/>
  <c r="CP80" i="1"/>
  <c r="CP72" i="1" s="1"/>
  <c r="DS72" i="1"/>
  <c r="DP50" i="1"/>
  <c r="DP47" i="1"/>
  <c r="DP46" i="1"/>
  <c r="DP45" i="1"/>
  <c r="DP44" i="1"/>
  <c r="DP43" i="1"/>
  <c r="DP42" i="1"/>
  <c r="DP41" i="1"/>
  <c r="DP39" i="1"/>
  <c r="DP38" i="1"/>
  <c r="DP37" i="1"/>
  <c r="DP36" i="1"/>
  <c r="DP35" i="1"/>
  <c r="DP34" i="1"/>
  <c r="DP33" i="1"/>
  <c r="DP31" i="1"/>
  <c r="DP30" i="1"/>
  <c r="DP28" i="1"/>
  <c r="DP24" i="1"/>
  <c r="DP58" i="1"/>
  <c r="DP56" i="1"/>
  <c r="DP65" i="1"/>
  <c r="DT76" i="1"/>
  <c r="DP76" i="1" s="1"/>
  <c r="DP74" i="1" s="1"/>
  <c r="DP78" i="1"/>
  <c r="DP89" i="1"/>
  <c r="DP87" i="1"/>
  <c r="DP85" i="1"/>
  <c r="DP107" i="1"/>
  <c r="DP105" i="1"/>
  <c r="DP103" i="1"/>
  <c r="DQ99" i="1"/>
  <c r="DQ97" i="1" s="1"/>
  <c r="DQ94" i="1" s="1"/>
  <c r="DR74" i="1"/>
  <c r="DR69" i="1"/>
  <c r="DR67" i="1" s="1"/>
  <c r="DQ52" i="1"/>
  <c r="DQ19" i="1" s="1"/>
  <c r="DQ17" i="1" s="1"/>
  <c r="DQ110" i="1" s="1"/>
  <c r="DQ109" i="1" s="1"/>
  <c r="DS19" i="1"/>
  <c r="DR72" i="1"/>
  <c r="DH72" i="1"/>
  <c r="BL90" i="1"/>
  <c r="BL21" i="1"/>
  <c r="BL94" i="1"/>
  <c r="BL80" i="1"/>
  <c r="BL74" i="1"/>
  <c r="BK17" i="1"/>
  <c r="BK110" i="1" s="1"/>
  <c r="BK109" i="1" s="1"/>
  <c r="BJ17" i="1"/>
  <c r="BJ110" i="1" s="1"/>
  <c r="BJ109" i="1" s="1"/>
  <c r="BH19" i="1"/>
  <c r="BG90" i="1"/>
  <c r="BE72" i="1"/>
  <c r="BE17" i="1" s="1"/>
  <c r="BE110" i="1" s="1"/>
  <c r="BE109" i="1" s="1"/>
  <c r="BD72" i="1"/>
  <c r="BD17" i="1" s="1"/>
  <c r="BD110" i="1" s="1"/>
  <c r="BD109" i="1" s="1"/>
  <c r="BG74" i="1"/>
  <c r="BG21" i="1"/>
  <c r="BG19" i="1" s="1"/>
  <c r="BG94" i="1"/>
  <c r="BG80" i="1"/>
  <c r="BF17" i="1"/>
  <c r="BF110" i="1" s="1"/>
  <c r="BF109" i="1" s="1"/>
  <c r="BB90" i="1"/>
  <c r="BB21" i="1"/>
  <c r="BB19" i="1" s="1"/>
  <c r="AZ17" i="1" l="1"/>
  <c r="AZ110" i="1" s="1"/>
  <c r="AZ109" i="1" s="1"/>
  <c r="BL19" i="1"/>
  <c r="DP99" i="1"/>
  <c r="DP97" i="1" s="1"/>
  <c r="DP94" i="1" s="1"/>
  <c r="DP80" i="1"/>
  <c r="DP72" i="1" s="1"/>
  <c r="DC109" i="1"/>
  <c r="BH94" i="1"/>
  <c r="CL17" i="1"/>
  <c r="CL110" i="1"/>
  <c r="BC94" i="1"/>
  <c r="CP17" i="1"/>
  <c r="CP110" i="1" s="1"/>
  <c r="CP109" i="1" s="1"/>
  <c r="CF19" i="1"/>
  <c r="DP25" i="1"/>
  <c r="DS17" i="1"/>
  <c r="DS110" i="1" s="1"/>
  <c r="DP61" i="1"/>
  <c r="DP59" i="1" s="1"/>
  <c r="DT59" i="1"/>
  <c r="DT52" i="1"/>
  <c r="DP54" i="1"/>
  <c r="DP52" i="1" s="1"/>
  <c r="DT74" i="1"/>
  <c r="DT72" i="1" s="1"/>
  <c r="BL72" i="1"/>
  <c r="BG72" i="1"/>
  <c r="BG17" i="1" s="1"/>
  <c r="BG110" i="1" s="1"/>
  <c r="BG109" i="1" s="1"/>
  <c r="BB17" i="1"/>
  <c r="BB110" i="1" s="1"/>
  <c r="BB109" i="1" s="1"/>
  <c r="BL17" i="1" l="1"/>
  <c r="BL110" i="1" s="1"/>
  <c r="BL109" i="1" s="1"/>
  <c r="DS109" i="1"/>
  <c r="BH17" i="1"/>
  <c r="BH110" i="1" s="1"/>
  <c r="BH109" i="1" s="1"/>
  <c r="CL109" i="1"/>
  <c r="BC17" i="1"/>
  <c r="BC110" i="1" s="1"/>
  <c r="BC109" i="1" s="1"/>
  <c r="DA21" i="1"/>
  <c r="DA19" i="1" s="1"/>
  <c r="DA17" i="1" s="1"/>
  <c r="DA110" i="1" s="1"/>
  <c r="DE23" i="1"/>
  <c r="DE21" i="1" s="1"/>
  <c r="DE19" i="1" s="1"/>
  <c r="DE17" i="1" s="1"/>
  <c r="DE110" i="1" s="1"/>
  <c r="DT23" i="1" l="1"/>
  <c r="DP23" i="1" s="1"/>
  <c r="DP21" i="1" s="1"/>
  <c r="DP19" i="1" s="1"/>
  <c r="DA109" i="1"/>
  <c r="DE109" i="1"/>
  <c r="DT21" i="1" l="1"/>
  <c r="DT19" i="1" s="1"/>
  <c r="DT17" i="1" s="1"/>
  <c r="DT110" i="1" s="1"/>
  <c r="DP92" i="1"/>
  <c r="DP90" i="1" s="1"/>
  <c r="DP17" i="1" s="1"/>
  <c r="DP110" i="1" s="1"/>
  <c r="DR90" i="1"/>
  <c r="DR17" i="1" s="1"/>
  <c r="DR110" i="1" s="1"/>
  <c r="DT109" i="1" l="1"/>
  <c r="DP109" i="1"/>
  <c r="DR109" i="1"/>
  <c r="CK21" i="1" l="1"/>
  <c r="CK19" i="1" s="1"/>
  <c r="CK17" i="1" s="1"/>
  <c r="CK110" i="1" s="1"/>
  <c r="CK109" i="1" s="1"/>
  <c r="CG21" i="1"/>
  <c r="CG19" i="1" l="1"/>
  <c r="CG17" i="1" l="1"/>
  <c r="CG110" i="1" l="1"/>
  <c r="CG109" i="1" l="1"/>
  <c r="CF80" i="1"/>
  <c r="CF72" i="1" s="1"/>
  <c r="CF17" i="1" s="1"/>
  <c r="CF110" i="1" s="1"/>
  <c r="CF109" i="1" s="1"/>
  <c r="CB80" i="1"/>
  <c r="CB72" i="1" s="1"/>
  <c r="CB17" i="1" l="1"/>
  <c r="CB110" i="1" l="1"/>
  <c r="CB109" i="1" l="1"/>
</calcChain>
</file>

<file path=xl/sharedStrings.xml><?xml version="1.0" encoding="utf-8"?>
<sst xmlns="http://schemas.openxmlformats.org/spreadsheetml/2006/main" count="1733" uniqueCount="664">
  <si>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</si>
  <si>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</si>
  <si>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</si>
  <si>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полномочий</t>
  </si>
  <si>
    <t>Код расхода по БК</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</si>
  <si>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</si>
  <si>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</si>
  <si>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</si>
  <si>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</si>
  <si>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</si>
  <si>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</si>
  <si>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</si>
  <si>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муниципальных образований</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</si>
  <si>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</si>
  <si>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</si>
  <si>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</si>
  <si>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</si>
  <si>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</si>
  <si>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</si>
  <si>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</si>
  <si>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</si>
  <si>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</si>
  <si>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</si>
  <si>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</si>
  <si>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</si>
  <si>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</si>
  <si>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</si>
  <si>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</si>
  <si>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</si>
  <si>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</si>
  <si>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</si>
  <si>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</si>
  <si>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</si>
  <si>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</si>
  <si>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</si>
  <si>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</si>
  <si>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</si>
  <si>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 xml:space="preserve">в т.ч. за счет целевых  средств регионального бюджета </t>
  </si>
  <si>
    <t xml:space="preserve">в т.ч. за счет целевых средств регионального бюджета </t>
  </si>
  <si>
    <t>в т.ч за счет целевых средств федерального бюджета</t>
  </si>
  <si>
    <t>утвержденные бюджетные назначения</t>
  </si>
  <si>
    <t>исполнено</t>
  </si>
  <si>
    <t>в т.ч. за счет средств местных бюджетов</t>
  </si>
  <si>
    <t>2017 г.</t>
  </si>
  <si>
    <t>2018 г.</t>
  </si>
  <si>
    <t>2019 г.</t>
  </si>
  <si>
    <t>2020 г.</t>
  </si>
  <si>
    <t>2021 г.</t>
  </si>
  <si>
    <t>Управление финансов и налоговой политики Кунгурского муниципального района</t>
  </si>
  <si>
    <t>Единица измерения: тыс. руб. (с точностью до второго десятичного знака)</t>
  </si>
  <si>
    <t>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</si>
  <si>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</si>
  <si>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X</t>
  </si>
  <si>
    <t>в том числе:</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</si>
  <si>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</si>
  <si>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</si>
  <si>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</si>
  <si>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</si>
  <si>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</si>
  <si>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</si>
  <si>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 Федеральный закон от 12.01.1996 №7-ФЗ "О некоммерческих организациях"
2) Федеральный закон от 06.10.2003 №131-ФЗ "Об общих принципах организации местного самоуправления в Российской Федерации"</t>
  </si>
  <si>
    <t>1) ст.9.1, 31
2) п.1, ч.1, ст.15
п.9, ст.34</t>
  </si>
  <si>
    <t>1) 24.01.1996 - не установлена
2) 06.10.2003 - не установлена</t>
  </si>
  <si>
    <t>1) Постановление Администрации Кунгурского муниципального района от 15.10.2018 №532-271-01-01 "О создании муниципального казенного учреждения "Центр бухгалтерского учета Кунгурского муниципального района""
2) Постановление Администрации Кунгурского муниципального района от 21.09.2012 №415-01-10 "Об утверждении Положения о порядке использования бюджетных ассигнований резервного фонда администрации Кунгурского муниципального района"
3) Постановление Администрации Кунгурского муниципального района от 01.11.2018 №549-271-01-01 "Об утверждении положения об оплате труда работников муниципального казенного учреждения "Центр бухгалтерского учета Кунгурского муниципального района""</t>
  </si>
  <si>
    <t>1) в целом
2) в целом
3) в целом</t>
  </si>
  <si>
    <t>1) 15.10.2018 - не установлена
2) 21.09.2012 - не установлена
3) 02.11.2018 - не установлена</t>
  </si>
  <si>
    <t>1</t>
  </si>
  <si>
    <t>01/11
01/13</t>
  </si>
  <si>
    <t>11
13</t>
  </si>
  <si>
    <t>Плановый метод</t>
  </si>
  <si>
    <t>владение, пользование и распоряжение имуществом, находящимся в муниципальной собственности муниципального района</t>
  </si>
  <si>
    <t>1005</t>
  </si>
  <si>
    <t>Федеральный закон от 06.10.2003 №131-ФЗ "Об общих принципах организации местного самоуправления в Российской Федерации"</t>
  </si>
  <si>
    <t>п.3, ч.1, ст.15</t>
  </si>
  <si>
    <t>06.10.2003 - не установлена</t>
  </si>
  <si>
    <t>Постановление Правительства Российской Федерации (Об утверждении ГП) от 15.04.2014 №316 "Об утверждении государственной программы Российской Федерации "Экономическое развитие и инновационная экономика""</t>
  </si>
  <si>
    <t>в целом</t>
  </si>
  <si>
    <t>15.04.2014 - не установлена</t>
  </si>
  <si>
    <t>13</t>
  </si>
  <si>
    <t>1) Постановление Администрации Кунгурского муниципального района от 31.08.2012 №399-01-10 "О Порядке расходования средств на мероприятия по обеспечению приватизации имущества, находящегося в муниципальной собственности муниципального района, Порядке расходования средств на мероприятия по землеустройству, землепользованию и градостроительной деятельности, Порядке расходования средств на мероприятия по охране окружающей среды"
2) Постановление Администрации Кунгурского муниципального района от 29.03.2017 №177-271-01-01 "Об установлении расходного обязательства Кунгурского муниципального района, направленного на проведение комплексных кадастровых работ"
3) Постановление Администрации Кунгурского муниципального района от 25.10.2018 №542-271-01-01 "Об утверждении муниципальной программы «Управление имуществом, в том числе земельными участками, муниципального образования «Кунгурский муниципальный район», градостроительная и природоохранная деятельность на территории Кунгурского муниципального района"
4) Постановление Администрации Кунгурского муниципального района от 21.08.2015 №414-01-10 "Управление имуществом, в том числе земельными участками, муниципального образования "Кунгурский муниципальный район" и градостроительная деятельность на территории Кунгурского муниципального района"</t>
  </si>
  <si>
    <t>1) пп.4, п.2
2) в целом
3) в целом
4) в целом</t>
  </si>
  <si>
    <t>1) 31.08.2012 - не установлена
2) 04.04.2017 - не установлена
3) 01.01.2019 - не установлена
4) 01.01.2016 - не установлена</t>
  </si>
  <si>
    <t>01/13
08/01</t>
  </si>
  <si>
    <t>13
01</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</si>
  <si>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</si>
  <si>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</si>
  <si>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п.4, ч.1, ст.15</t>
  </si>
  <si>
    <t>1) Постановление Администрации Кунгурского муниципального района от 12.10.2018 №530-271-01-01 "Об утверждении муниципальной программы "Устойчивое развитие сельских территорий Кунгурского муниципального района""
2) Постановление Администрации Кунгурского муниципального района от 25.12.2013 №288-01-10 "Устойчивое развитие сельских территорий Кунгурского муниципального района"</t>
  </si>
  <si>
    <t>1) в целом
2) в целом</t>
  </si>
  <si>
    <t>1) 01.01.2019 - не установлена
2) 01.01.2014 - не установлена</t>
  </si>
  <si>
    <t>19</t>
  </si>
  <si>
    <t>05/02</t>
  </si>
  <si>
    <t>02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</si>
  <si>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</si>
  <si>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</si>
  <si>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 Федеральный закон от 06.10.2003 №131-ФЗ ""Об общих принципах организации местного самоуправления в РФ ""
2) Федеральный закон от 06.10.2003 №131-ФЗ "Об общих принципах организации местного самоуправления в Российской Федерации"
3) Федеральный закон от 13.07.2015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</si>
  <si>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1) п.5, ч.1, ст.14
2) п.5, ч.1, ст.15
3) в целом</t>
  </si>
  <si>
    <t>1) 06.10.2003 - не установлена
2) 06.10.2003 - не установлена
3) 14.07.2015 - не установлена</t>
  </si>
  <si>
    <t>1) Закон Пермского края от 22.12.2014 №416-ПК ""О закреплении дополнительных вопросов местного значения за сельскими поселениями Пермского края и о внесении изменения в Закон Пермского края "О бюджетном процессе в Пермском крае"""
2) Закон Пермского края от 14.11.2008 №326-ПК ""Об автомобильных дорогах и дорожной деятельности""</t>
  </si>
  <si>
    <t>1) п.2, ст.2
2) в целом</t>
  </si>
  <si>
    <t>1) 01.01.2015 - не установлена
2) 02.12.2008 - не установлена</t>
  </si>
  <si>
    <t>1) Решение Земского Собрания Кунгурского муниципального района от 29.03.2012 №445 "Об утверждении Положения о дорожном фонде Кунгурского муниципального района"
2) Постановление Администрации Кунгурского муниципального района от 08.11.2018 №554-271-01-01 "Об утверждении муниципальной программы "Развитие жилищно-коммунального хозяйства, дорожной и уличной сети Кунгурского муниципального района""
3) Решение Земского Собрания Кунгурского муниципального района от 26.10.2012 №563 "Об утверждении положения "Об автомобильных дорогах и дорожной деятельности в Кунгурском муниципальном районе"
4) Постановление главы Кунгурского муниципального района от 02.09.2009 №1211 "Об утверждении порядка расходования средств на 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</si>
  <si>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1) в целом
2) в целом
3) в целом
4) пп.2.4,2.5, п.2</t>
  </si>
  <si>
    <t>1) 29.03.2012 - не установлена
2) 01.01.2019 - не установлена
3) 01.01.2013 - не установлена
4) 02.09.2009 - не установлена</t>
  </si>
  <si>
    <t>3</t>
  </si>
  <si>
    <t>04/09</t>
  </si>
  <si>
    <t>09</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</si>
  <si>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</si>
  <si>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</si>
  <si>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Федеральный закон от 06.10.2003 №131-ФЗ "Об общих принципах организации местного самоуправления в Российской Федерации""</t>
  </si>
  <si>
    <t>п.6, ч.1, ст.15</t>
  </si>
  <si>
    <t>Закон Пермского края от 12.10.2006 №19-КЗ "Об основах организации транспортного обслуживания населения на территории Пермского края"</t>
  </si>
  <si>
    <t>ст.9</t>
  </si>
  <si>
    <t>01.01.2007 - не установлена</t>
  </si>
  <si>
    <t>Постановление Администрации Кунгурского муниципального района от 01.02.2016 №37-01-10 "Об утверждении Порядка организации перевозок по муниципальным маршрутам регулярных перевозок пассажиров и багажа на территории Кунгурского муниципального района и Порядка подготовки документа планирования регулярных перевозок пассажиров и багажа на территории Кунгурского муниципального района"</t>
  </si>
  <si>
    <t>01.02.2016 - не установлена</t>
  </si>
  <si>
    <t>4</t>
  </si>
  <si>
    <t>04/08</t>
  </si>
  <si>
    <t>08</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</si>
  <si>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</si>
  <si>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</si>
  <si>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п.6.1, ч.1, ст.15</t>
  </si>
  <si>
    <t>Постановление Администрации Кунгурского муниципального района от 14.09.2015 №454-01-10 "Об утверждении муниципальной программы "Общественная безопасность на территории Кунгурского муниципального района"</t>
  </si>
  <si>
    <t>15.09.2015 - не установлена</t>
  </si>
  <si>
    <t>12</t>
  </si>
  <si>
    <t>03/14
07/01
07/02
07/03</t>
  </si>
  <si>
    <t>14
01
02
03</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</si>
  <si>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</si>
  <si>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1014</t>
  </si>
  <si>
    <t>п.6.2, ч.1, ст.15</t>
  </si>
  <si>
    <t>Постановление Правительства Пермского края от 03.10.2013 №1326-п "Об утверждении государственной программы "Общество и власть""</t>
  </si>
  <si>
    <t>01.01.2014 - не установлена</t>
  </si>
  <si>
    <t>23</t>
  </si>
  <si>
    <t>01/13
07/07
07/09
11/02</t>
  </si>
  <si>
    <t>13
07
09
02</t>
  </si>
  <si>
    <t>участие в предупреждении и ликвидации последствий чрезвычайных ситуаций на территории муниципального района</t>
  </si>
  <si>
    <t>1015</t>
  </si>
  <si>
    <t>п.7, ч.1, ст.15</t>
  </si>
  <si>
    <t>03/14</t>
  </si>
  <si>
    <t>14</t>
  </si>
  <si>
    <t>организация мероприятий межпоселенческого характера по охране окружающей среды</t>
  </si>
  <si>
    <t>1018</t>
  </si>
  <si>
    <t>1) Федеральный закон от 06.10.2003 №131-ФЗ ""Об общих принципах организации местного самоуправления в РФ ""
2) Федеральный закон от 06.10.2003 №131-ФЗ "Об общих принципах организации местного самоуправления в Российской Федерации"
3) Федеральный закон от 10.01.2002 №7-ФЗ "Об охране окружающей среды"</t>
  </si>
  <si>
    <t>1) п.9, ч.1, ст.15
2) п.9, ч.1, ст.15
3) п.1, ст.7</t>
  </si>
  <si>
    <t>1) 06.10.2003 - не установлена
2) 06.10.2003 - не установлена
3) 12.01.2002 - не установлена</t>
  </si>
  <si>
    <t>1) Закон Пермского края от 03.09.2009 №483-ПК "Об охране окружающей среды"
2) Закон Пермского края от 03.09.2009 №483-ПК "Об охране окружающей среды""</t>
  </si>
  <si>
    <t>1) ст.12
2) ст.12</t>
  </si>
  <si>
    <t>1) 18.09.2009 - не установлена
2) 18.09.2009 - не установлена</t>
  </si>
  <si>
    <t>1) Постановление Администрации Кунгурского муниципального района от 17.08.2015 №386-01-10 "Об утверждении муниципальной программы "Охрана окружающей среды Кунгурского муниципального района"
2) Постановление Администрации Кунгурского муниципального района от 25.10.2018 №542-271-01-01 "Об утверждении муниципальной программы «Управление имуществом, в том числе земельными участками, муниципального образования «Кунгурский муниципальный район», градостроительная и природоохранная деятельность на территории Кунгурского муниципального района"</t>
  </si>
  <si>
    <t>1) 01.01.2016 - не установлена
2) 01.01.2019 - не установлена</t>
  </si>
  <si>
    <t>06/03
07/02</t>
  </si>
  <si>
    <t>03
02</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</si>
  <si>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</si>
  <si>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</si>
  <si>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1) Федеральный закон от 29.12.2012 №273-ФЗ "Об образовании в Российской Федерации"
2)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Федеральный закон от 06.10.2003 №131-ФЗ "Об общих принципах организации местного самоуправления в Российской Федерации"</t>
  </si>
  <si>
    <t>1) в целом
пп.3,5, п.1, ст.8
2) пп.13, п.2, ст.26.3
3) п.11, ч.1, ст.15</t>
  </si>
  <si>
    <t>1) 30.12.2012 - не установлена
2) 18.10.1999 - не установлена
3) 06.10.2003 - не установлена</t>
  </si>
  <si>
    <t>Указ Президента Российской Федерации от 07.05.2012 №597 ""О мероприятиях по реализации государственной социальной политики""</t>
  </si>
  <si>
    <t>07.05.2012 - не установлена</t>
  </si>
  <si>
    <t>18</t>
  </si>
  <si>
    <t>1) Закон Пермского края от 04.09.2017 №121-ПК ""Об обеспечении работников государственных и муниципальных учреждений Пермского края путевками на санаторно-курортное лечение и оздоровление""
2) Закон Пермского края от 28.12.2007 №172-ПК "О наделении органов местного самоуправления Пермского края государственными полномочиями по выплате компенсации части родительской платы за содержание ребенка (присмотр и уход за ребенком) в образовательных организациях, реализующих основную общеобразовательную программу дошкольного образования"
3) Закон Пермского края от 23.12.2006 №46-КЗ "О наделении органов местного самоуправления Пермского края отдельными государственными полномочиями в сфере образования"
4) Закон Пермского края от 01.04.2015 №461-ПК "Об обеспечении работников государственных и муниципальных учреждений Пермского края путевками на санаторно-курортное лечение и оздоровление"
5) Закон Пермского края от 12.03.2014 №308-ПК "Об образовании в Пермском крае"</t>
  </si>
  <si>
    <t>1) в целом
2) ст.1,6
3) ст.1,2,6
4) в целом
5) в целом</t>
  </si>
  <si>
    <t>1) 01.01.2018 - 31.12.2020
2) 26.01.2008 - не установлена
3) 01.01.2007 - 01.01.2018
4) 17.04.2015 - 31.12.2017
5) 28.03.2014 - не установлена</t>
  </si>
  <si>
    <t>1) Постановление Правительства Пермского края от 20.12.2017 №1035-п ""Об утверждении Порядка обеспечения работников государственных учреждений Пермского края путевками на санаторно-курортное лечение и оздоровление, Порядка предоставления из бюджета Пермского края бюджетам муниципальных районов (городских округов) Пермского края субсидий на приобретение путевок на санаторно-курортное лечение и оздоровление работников муниципальных учреждений""
2) Постановление Правительства Пермского края от 20.12.2017 №1014-п ""Об утверждении Порядка предоставления и расходования единой субвенции на выполнение отдельных государственных полномочий в сфере образования из бюджета Пермского края бюджетам муниципальных районов и городских округов Пермского края""
3) Постановление Правительства Пермского края от 26.12.2014 №1557-п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4) Постановление Правительства Пермского края от 21.03.2014 №179-п "Об утверждении Порядка предоставления и расходования субвенций из бюджета Пермского края бюджетам муниципальных районов и городских округов Пермского края на осуществление отдельных государственных полномочий в сфере образования"
5) Постановление Правительства Пермского края от 14.02.2014 №78-п "Об утверждении Порядка предоставления и расходования субвенций из бюджета Пермского края местным бюджетам на реализацию государственных полномочий Пермского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</si>
  <si>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 в целом
2) в целом
3) в целом
4) в целом
5) в целом</t>
  </si>
  <si>
    <t>1) 06.01.2018 - не установлена
2) 20.12.2017 - не установлена
3) 01.01.2015 - не установлена
4) 11.04.2014 - не установлена
5) 07.03.2014 - не установлена</t>
  </si>
  <si>
    <t>1) Распоряжение Администрации Кунгурского муниципального района от 01.10.2014 №151-01-11 "Об утверждении Плана мероприятий ("дорожной карты") "Изменения в отрасли образования Кунгурского муниципального района, направленные на повышение ее эффективности"
2) Постановление Администрации Кунгурского муниципального района от 15.12.2014 №231-01-10 "Об утверждении муниципальной программы "Развитие системы образования Кунгурского муниципального района"
3) Постановление Администрации Кунгурского муниципального района от 06.11.2018 №551-271-01-01 "Об утверждении муниципальной программы Кунгурского муниципального района "Развитие системы образования Кунгурского муниципального района"
4) Приказ начальника Управления образования Кунгурского муниципального района от 18.09.2015 №СЭД-01-05-338 "Об утверждении порядка предоставления и расходования субсидий на организацию подвоза обучающихся к месту учебы и обратно муниципальными образовательными организациями Кунгурского муниципального района"</t>
  </si>
  <si>
    <t>1) в целом
2) в целом
3) в целом
4) в целом</t>
  </si>
  <si>
    <t>1) 01.10.2014 - не установлена
2) 01.01.2015 - не установлена
3) 01.01.2019 - не установлена
4) 18.09.2015 - не установлена</t>
  </si>
  <si>
    <t>6</t>
  </si>
  <si>
    <t>07/01
07/09
10/03</t>
  </si>
  <si>
    <t>01
09
03</t>
  </si>
  <si>
    <t>Нормативный метод; Плановый метод</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</si>
  <si>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</si>
  <si>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</si>
  <si>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1) Федеральный закон от 29.12.2012 №273-ФЗ "Об образовании в Российской Федерации"
2) Федеральный закон от 06.10.2003 №131-ФЗ "Об общих принципах организации местного самоуправления в Российской Федерации"</t>
  </si>
  <si>
    <t>1) в целом
2) п.11, ч.1, ст.15</t>
  </si>
  <si>
    <t>1) 30.12.2012 - не установлена
2) 06.10.2003 - не установлена</t>
  </si>
  <si>
    <t>1) Закон Пермского края от 04.09.2017 №121-ПК ""Об обеспечении работников государственных и муниципальных учреждений Пермского края путевками на санаторно-курортное лечение и оздоровление""
2) Закон Пермского края от 02.06.2016 №654-ПК "О реализации проектов инициативного бюджетирования в Пермском крае"
3) Закон Пермского края от 01.04.2015 №461-ПК "Об обеспечении работников государственных и муниципальных учреждений Пермского края путевками на санаторно-курортное лечение и оздоровление"
4) Закон Пермского края от 12.03.2014 №308-ПК "Об образовании в Пермском крае"</t>
  </si>
  <si>
    <t>1) в целом
2) ст.6,7
3) в целом
4) в целом</t>
  </si>
  <si>
    <t>1) 01.01.2018 - 31.12.2020
2) 18.06.2016 - не установлена
3) 17.04.2015 - 31.12.2017
4) 28.03.2014 - не установлена</t>
  </si>
  <si>
    <t>1) Постановление Пермского края от 10.04.2015 №206-п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2) Постановление Правительства Пермского края от 20.12.2017 №1035-п ""Об утверждении Порядка обеспечения работников государственных учреждений Пермского края путевками на санаторно-курортное лечение и оздоровление, Порядка предоставления из бюджета Пермского края бюджетам муниципальных районов (городских округов) Пермского края субсидий на приобретение путевок на санаторно-курортное лечение и оздоровление работников муниципальных учреждений""
3) Постановление Правительства Пермского края от 10.01.2017 №6-п ""Об утверждении Порядка предоставления субсидий из бюджета Пермского края бюджетам муниципальных образований Пермского края на софинансирование проектов инициативного бюджетирования в Пермском крае и Порядка проведения конкурсного отбора проектов инициативного бюджетирования краевой конкурсной комиссией инициативного бюджетирования""
4) Постановление Правительства Пермского края от 13.06.2013 №699-п "О Порядке реализации проекта "Мобильный учитель""
5) Постановление Правительства Пермского края от 12.03.2018 №104-п "Об утверждении Порядка предоставления и расходования субсидий из бюджета Пермского края, в том числе за счет средств субсидий из федерального бюджета, бюджетам муниципальных образований Пермского края на реализацию мероприятий, направленных на создание в общеобразовательных организациях, расположенных в сельской местности, условий для занятий физической культурой и спортом, и о признании утратившими силу отдельных постановлений Правительства Пермского края"</t>
  </si>
  <si>
    <t>1) в целом
2) в целом
3) п.2.5
4) в целом
5) в целом</t>
  </si>
  <si>
    <t>1) 15.04.2015 - не установлена
2) 06.01.2018 - не установлена
3) 10.01.2017 - не установлена
4) 28.06.2013 - не установлена
5) 12.03.2018 - не установлена</t>
  </si>
  <si>
    <t>1) Постановление Администрации Кунгурского муниципального района от 09.02.2017 №68-271-01-10 "О VIII Конкурсе социальных и культурных проектов Кунгурского муниципального района"
2) Распоряжение Администрации Кунгурского муниципального района от 01.10.2014 №151-01-11 "Об утверждении Плана мероприятий ("дорожной карты") "Изменения в отрасли образования Кунгурского муниципального района, направленные на повышение ее эффективности"
3) Постановление Администрации Кунгурского муниципального района от 30.12.2016 №741-01-10 "Об утверждении Положений о формировании системы оплаты труда и стимулировании работников муниципальных образовательных организаций Кунгурского муниципального района"
4) Постановление Администрации Кунгурского муниципального района от 30.06.2014 №99-01-10 "Об утверждении Положений о формировании системы оплаты труда и стимулировании работников муниципальных образовательных организаций Кунгурского муниципального района"
5) Постановление Администрации Кунгурского муниципального района от 20.03.2017 №160-271-01-01 "Об утверждении Порядка обеспечения бесплатным двухразовым питанием детей с ограниченными возможностями здоровья, обучающихся в общеобразовательных организациях Кунгурского муниципального района"
6) Постановление Администрации Кунгурского муниципального района от 20.02.2018 №93-271-01-01 "Об утверждении Порядка предоставления денежной компенсации детям с ограниченными возможностями здоровья, обучающимся на дому или в форме семейного образования"
7) Постановление Администрации Кунгурского муниципального района от 15.12.2014 №231-01-10 "Об утверждении муниципальной программы "Развитие системы образования Кунгурского муниципального района"
8) Постановление Администрации Кунгурского муниципального района от 06.11.2018 №551-271-01-01 "Об утверждении муниципальной программы Кунгурского муниципального района "Развитие системы образования Кунгурского муниципального района"
9) Постановление Администрации Кунгурского муниципального района от 05.04.2017 №187-271-01-10 "Об утверждении победителей VIII Конкурса социальных и культурных проектов Кунгурского муниципального района"
10) Приказ начальника Управления образования Кунгурского муниципального района от 18.09.2015 №СЭД-01-05-338 "Об утверждении порядка предоставления и расходования субсидий на организацию подвоза обучающихся к месту учебы и обратно муниципальными образовательными организациями Кунгурского муниципального района"</t>
  </si>
  <si>
    <t>1) в целом
2) в целом
3) в целом
4) в целом
5) в целом
6) в целом
7) в целом
8) в целом
9) в целом
10) в целом</t>
  </si>
  <si>
    <t>1) 16.02.2017 - не установлена
2) 01.10.2014 - не установлена
3) 31.12.2016 - не установлена
4) 01.09.2014 - 02.09.2017
5) 03.04.2017 - не установлена
6) 01.03.2018 - не установлена
7) 01.01.2015 - не установлена
8) 01.01.2019 - не установлена
9) 18.04.2017 - не установлена
10) 18.09.2015 - не установлена</t>
  </si>
  <si>
    <t>07/02
07/09
10/03</t>
  </si>
  <si>
    <t>02
09
03</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</si>
  <si>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</si>
  <si>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</si>
  <si>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Указ Президента Российской Федерации от 01.06.2012 №761 ""О национальной стратегии действий в интересах детей на 2012-2017 годы""</t>
  </si>
  <si>
    <t>01.06.2012 - не установлена</t>
  </si>
  <si>
    <t>15</t>
  </si>
  <si>
    <t>1) Постановление Правительства Пермского края от 20.12.2017 №1035-п ""Об утверждении Порядка обеспечения работников государственных учреждений Пермского края путевками на санаторно-курортное лечение и оздоровление, Порядка предоставления из бюджета Пермского края бюджетам муниципальных районов (городских округов) Пермского края субсидий на приобретение путевок на санаторно-курортное лечение и оздоровление работников муниципальных учреждений""
2) Постановление Правительства Пермского края от 10.01.2017 №6-п ""Об утверждении Порядка предоставления субсидий из бюджета Пермского края бюджетам муниципальных образований Пермского края на софинансирование проектов инициативного бюджетирования в Пермском крае и Порядка проведения конкурсного отбора проектов инициативного бюджетирования краевой конкурсной комиссией инициативного бюджетирования""
3) Постановление Правительства Пермского края от 31.03.2017 №191-п "О предоставлении субсидий из бюджета Пермского края бюджетам муниципальных образований Пермского края на обеспечение качественным спортивным инвентарем муниципальных детско-юношеских спортивных школ и признании утратившими силу отдельных постановлений Правительства Пермского края"
4) Постановление Правительства Пермского края от 03.10.2013 №1324-п "Об утверждении государственной программы "Спортивное Прикамье""</t>
  </si>
  <si>
    <t>1) в целом
2) п.2.5
3) в целом
4) в целом</t>
  </si>
  <si>
    <t>1) 06.01.2018 - не установлена
2) 10.01.2017 - не установлена
3) 05.04.2017 - не установлена
4) 01.01.2014 - не установлена</t>
  </si>
  <si>
    <t>1) Постановление Администрации Кунгурского муниципального района от 09.02.2017 №68-271-01-10 "О VIII Конкурсе социальных и культурных проектов Кунгурского муниципального района"
2) Постановление Администрации Кунгурского муниципального района от 22.07.2013 №157-01-10 "Об утверждении Плана мероприятий ("дорожная карта") "Изменения в отраслях социальной сферы, направленные на повышение эффективности сферы культуры в Кунгурском муниципальном районе"
3) Распоряжение Администрации Кунгурского муниципального района от 01.10.2014 №151-01-11 "Об утверждении Плана мероприятий ("дорожной карты") "Изменения в отрасли образования Кунгурского муниципального района, направленные на повышение ее эффективности"
4) Постановление Администрации Кунгурского муниципального района от 30.12.2016 №741-01-10 "Об утверждении Положений о формировании системы оплаты труда и стимулировании работников муниципальных образовательных организаций Кунгурского муниципального района"
5) Постановление Администрации Кунгурского муниципального района от 30.06.2014 №99-01-10 "Об утверждении Положений о формировании системы оплаты труда и стимулировании работников муниципальных образовательных организаций Кунгурского муниципального района"
6) Постановление Администрации Кунгурского муниципального района от 15.12.2015 №636-01-10 "Об утверждении муниципальной программы "Развитие культуры в Кунгурском муниципальном районе"
7) Постановление Администрации Кунгурского муниципального района от 15.12.2014 №231-01-10 "Об утверждении муниципальной программы "Развитие системы образования Кунгурского муниципального района"
8) Постановление Администрации Кунгурского муниципального района от 06.11.2018 №551-271-01-01 "Об утверждении муниципальной программы Кунгурского муниципального района "Развитие системы образования Кунгурского муниципального района"
9) Постановление Администрации Кунгурского муниципального района от 05.04.2017 №187-271-01-10 "Об утверждении победителей VIII Конкурса социальных и культурных проектов Кунгурского муниципального района"
10) Приказ начальника Управления образования Кунгурского муниципального района от 18.09.2015 №СЭД-01-05-338 "Об утверждении порядка предоставления и расходования субсидий на организацию подвоза обучающихся к месту учебы и обратно муниципальными образовательными организациями Кунгурского муниципального района"</t>
  </si>
  <si>
    <t>1) 16.02.2017 - не установлена
2) 22.07.2013 - 31.12.2018
3) 01.10.2014 - не установлена
4) 31.12.2016 - не установлена
5) 01.09.2014 - 02.09.2017
6) 31.12.2015 - не установлена
7) 01.01.2015 - не установлена
8) 01.01.2019 - не установлена
9) 18.04.2017 - не установлена
10) 18.09.2015 - не установлена</t>
  </si>
  <si>
    <t>07/03
07/09
10/03</t>
  </si>
  <si>
    <t>03
09
03</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</si>
  <si>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</si>
  <si>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</si>
  <si>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 п.5, ст.28
2) п.11, ч.1, ст.15</t>
  </si>
  <si>
    <t>Закон Пермского края от 05.02.2016 №602-ПК "Об организации и обеспечении отдыха детей и их оздоровления в Пермском крае"</t>
  </si>
  <si>
    <t>ст.13</t>
  </si>
  <si>
    <t>21.02.2016 - не установлена</t>
  </si>
  <si>
    <t>1) Постановление Администрации Кунгурского муниципального района от 27.04.2017 №254-271-01-01 "Об утверждении Порядка расходования средств бюджета Кунгурского муниципального района на организацию отдыха детей в каникулярное время"
2) Постановление Администрации Кунгурского муниципального района от 16.08.2013 №175-01-10 "Об утверждении Порядка расходования средств бюджета Кунгурского муниципального района на организацию отдыха и занятости детей и подростков в каникулярное время"
3) Постановление Администрации Кунгурского муниципального района от 15.12.2014 №231-01-10 "Об утверждении муниципальной программы "Развитие системы образования Кунгурского муниципального района"
4) Постановление Администрации Кунгурского муниципального района от 06.11.2018 №551-271-01-01 "Об утверждении муниципальной программы Кунгурского муниципального района "Развитие системы образования Кунгурского муниципального района"</t>
  </si>
  <si>
    <t>1) 03.05.2017 - не установлена
2) 30.08.2013 - 03.05.2017
3) 01.01.2015 - не установлена
4) 01.01.2019 - не установлена</t>
  </si>
  <si>
    <t>07/07</t>
  </si>
  <si>
    <t>07</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</si>
  <si>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</si>
  <si>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</si>
  <si>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 Закон Пермского края от 04.09.2017 №121-ПК ""Об обеспечении работников государственных и муниципальных учреждений Пермского края путевками на санаторно-курортное лечение и оздоровление""
2) Закон Пермского края от 01.04.2015 №461-ПК "Об обеспечении работников государственных и муниципальных учреждений Пермского края путевками на санаторно-курортное лечение и оздоровление"
3) Закон Пермского края от 12.03.2014 №308-ПК "Об образовании в Пермском крае"</t>
  </si>
  <si>
    <t>1) 01.01.2018 - 31.12.2020
2) 17.04.2015 - 31.12.2017
3) 28.03.2014 - не установлена</t>
  </si>
  <si>
    <t>Постановление Правительства Пермского края от 20.12.2017 №1035-п ""Об утверждении Порядка обеспечения работников государственных учреждений Пермского края путевками на санаторно-курортное лечение и оздоровление, Порядка предоставления из бюджета Пермского края бюджетам муниципальных районов (городских округов) Пермского края субсидий на приобретение путевок на санаторно-курортное лечение и оздоровление работников муниципальных учреждений""</t>
  </si>
  <si>
    <t>06.01.2018 - не установлена</t>
  </si>
  <si>
    <t>1) Распоряжение Администрации Кунгурского муниципального района от 01.10.2014 №151-01-11 "Об утверждении Плана мероприятий ("дорожной карты") "Изменения в отрасли образования Кунгурского муниципального района, направленные на повышение ее эффективности"
2) Постановление Администрации Кунгурского муниципального района от 30.06.2014 №99-01-10 "Об утверждении Положений о формировании системы оплаты труда и стимулировании работников муниципальных образовательных организаций Кунгурского муниципального района"
3) Постановление Администрации Кунгурского муниципального района от 15.08.2017 №497-271-01-01 "Об утверждении Положения о формировании системы оплаты труда и стимулировании работников Муниципального автономного учреждения "Центр развития образования Кунгурского муниципального района"
4) Постановление Администрации Кунгурского муниципального района от 15.12.2014 №231-01-10 "Об утверждении муниципальной программы "Развитие системы образования Кунгурского муниципального района"
5) Постановление Администрации Кунгурского муниципального района от 06.11.2018 №551-271-01-01 "Об утверждении муниципальной программы Кунгурского муниципального района "Развитие системы образования Кунгурского муниципального района"</t>
  </si>
  <si>
    <t>1) 01.10.2014 - не установлена
2) 01.09.2014 - 02.09.2017
3) 15.08.2017 - не установлена
4) 01.01.2015 - не установлена
5) 01.01.2019 - не установлена</t>
  </si>
  <si>
    <t>07/09
10/03</t>
  </si>
  <si>
    <t>09
03</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</si>
  <si>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</si>
  <si>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</si>
  <si>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1) Постановление Администрации Кунгурского муниципального района от 31.08.2012 №399-01-10 "О Порядке расходования средств на мероприятия по обеспечению приватизации имущества, находящегося в муниципальной собственности муниципального района, Порядке расходования средств на мероприятия по землеустройству, землепользованию и градостроительной деятельности, Порядке расходования средств на мероприятия по охране окружающей среды"
2) Постановление Администрации Кунгурского муниципального района от 29.03.2017 №177-271-01-01 "Об установлении расходного обязательства Кунгурского муниципального района, направленного на проведение комплексных кадастровых работ"
3) Постановление Администрации Кунгурского муниципального района от 25.10.2018 №542-271-01-01 "Об утверждении муниципальной программы «Управление имуществом, в том числе земельными участками, муниципального образования «Кунгурский муниципальный район», градостроительная и природоохранная деятельность на территории Кунгурского муниципального района"</t>
  </si>
  <si>
    <t>1) пп.4, п.2
2) в целом
3) в целом</t>
  </si>
  <si>
    <t>1) 31.08.2012 - не установлена
2) 04.04.2017 - не установлена
3) 01.01.2019 - не установлена</t>
  </si>
  <si>
    <t>20</t>
  </si>
  <si>
    <t>04/12</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</si>
  <si>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</si>
  <si>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1028</t>
  </si>
  <si>
    <t>21</t>
  </si>
  <si>
    <t>формирование и содержание муниципального архива, включая хранение архивных фондов поселений</t>
  </si>
  <si>
    <t>1029</t>
  </si>
  <si>
    <t>п.16, ч.1, ст.15</t>
  </si>
  <si>
    <t>1) Постановление Администрации Кунгурского муниципального района от 18.07.2012 №355-01-10 "Об утверждении Положения о системе оплаты труда работников муниципальных учреждений Кунгурского муниципального района, подведомственных администрации Кунгурского муниципального района"
2) Постановление Администрации Кунгурского муниципального района от 15.12.2015 №636-01-10 "Об утверждении муниципальной программы "Развитие культуры в Кунгурском муниципальном районе""</t>
  </si>
  <si>
    <t>1) пп.4.1, п.4
2) в целом</t>
  </si>
  <si>
    <t>1) 24.09.2012 - не установлена
2) 31.12.2015 - не установлена</t>
  </si>
  <si>
    <t>08/04</t>
  </si>
  <si>
    <t>04</t>
  </si>
  <si>
    <t>Нормативный метод</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</si>
  <si>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</si>
  <si>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</si>
  <si>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1) Федеральный закон от 29.12.1994 №78-ФЗ "О библиотечном деле"
2) Федеральный закон от 06.10.2003 №131-ФЗ "Об общих принципах организации местного самоуправления в Российской Федерации"
3) Закон Российской Федерации от 09.10.1992 №3612-1 "Основы законодательства Российской Федерации о культуре"</t>
  </si>
  <si>
    <t>1) пп.1, 2, п.2, ст.15
2) п.19, ч.1, ст.15
3) абз.8, ст.40</t>
  </si>
  <si>
    <t>1) 02.01.1995 - не установлена
2) 06.10.2003 - не установлена
3) 17.11.1992 - не установлена</t>
  </si>
  <si>
    <t>пп.а, п.1</t>
  </si>
  <si>
    <t>1) Закон Пермского края от 04.09.2017 №121-ПК ""Об обеспечении работников государственных и муниципальных учреждений Пермского края путевками на санаторно-курортное лечение и оздоровление""
2) Закон Пермского края от 01.04.2015 №461-ПК ""Об обеспечении работников государственных и муниципальных учреждений Пермского края путевками на санаторно-курортное лечение и оздоровление""
3) Закон Пермского края от 05.03.2008 №205-ПК "О библиотечном деле в Пермском крае"
4) Закон Пермской области от 07.04.1999 №458-66 "О государственной политике в сфере культуры, искусства и кинематографии"</t>
  </si>
  <si>
    <t>1) в целом
2) в целом
3) ст.24, 26
4) ст.11</t>
  </si>
  <si>
    <t>1) 01.01.2018 - 31.12.2020
2) 18.04.2015 - 31.12.2017
3) 24.03.2008 - не установлена
4) 30.06.1999 - не установлена</t>
  </si>
  <si>
    <t>п.1.2</t>
  </si>
  <si>
    <t>06.01.2018 - 31.12.2018</t>
  </si>
  <si>
    <t>1) Постановление Администрации Кунгурского муниципального района от 22.07.2013 №157-01-10 "Об утверждении Плана мероприятий ("дорожная карта") "Изменения в отраслях социальной сферы, направленные на повышение эффективности сферы культуры в Кунгурском муниципальном районе"
2) Постановление Администрации Кунгурского муниципального района от 16.11.2016 №631-01-10 "Об утверждении Положения о системе оплаты труда работников муниципальных бюджетных, автономных учреждений культуры Кунгурского муниципального района"
3) Решение Земского Собрания Кунгурского муниципального района от 25.06.2015 №129 "Об утверждении Положения об обеспечении работников муниципальных учреждений Кунгурского муниципального района путевками на санаторно-курортное лечение и оздоровление"
4) Решение Земского Собрания Кунгурского муниципального района от 30.11.2017 №539 "Об утверждении Положения об обеспечении работников муниципальных учреждений Кунгурского муниципального района путевками на санаторно-курортное лечение и оздоровление"
5) Постановление Администрации Кунгурского муниципального района от 29.01.2018 №46-271-01-01 "Об утверждении Порядка обеспечения работников муниципальных учреждений Кунгурского муниципального района путевками на санаторно-курортное лечение и оздоровление"
6) Постановление Администрации Кунгурского муниципального района от 28.09.2015 №479-01-10 "Об утверждении Порядка обеспечения работников муниципальных учреждений Кунгурского муниципального района путевками на санаторно-курортное лечение и оздоровление"
7) Постановление Администрации Кунгурского муниципального района от 31.12.2010 №1752 "Об утверждении Порядка определения объема и условий предоставления субсидий из бюджета муниципального района муниципальным бюджетным и автономным учреждениям муниципального района"
8) Постановление Администрации Кунгурского муниципального района от 15.12.2015 №636-01-10 "Об утверждении муниципальной программы "Развитие культуры в Кунгурском муниципальном районе"
9) Постановление Администрации Кунгурского муниципального района от 20.11.2018 №567-271-01-01 "Об утверждении муниципальной программы Кунгурского муниципального районы "Развитие культуры в Кунгурском муниципальном районе""</t>
  </si>
  <si>
    <t>1) в целом
2) в целом
3) в целом
4) в целом
5) в целом
6) в целом
7) в целом
8) в целом
9) в целом</t>
  </si>
  <si>
    <t>1) 22.07.2013 - 31.12.2018
2) 23.11.2016 - не установлена
3) 27.06.2015 - 31.12.2017
4) 01.01.2018 - 31.12.2020
5) 31.01.2018 - не установлена
6) 01.10.2015 - 30.01.2018
7) 01.01.2011 - не установлена
8) 31.12.2015 - не установлена
9) 01.01.2019 - не установлена</t>
  </si>
  <si>
    <t>7</t>
  </si>
  <si>
    <t>08/01
10/03</t>
  </si>
  <si>
    <t>01
03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</si>
  <si>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</si>
  <si>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</si>
  <si>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 Федеральный закон от 06.10.2003 №131-ФЗ "Об общих принципах организации местного самоуправления в Российской Федерации"
2) Закон Российской Федерации от 09.10.1992 №3612-1 "Основы законодательства Российской Федерации о культуре"</t>
  </si>
  <si>
    <t>1) п.19.1, ч.1, ст.15
2) абз.8, ст.40</t>
  </si>
  <si>
    <t>1) 06.10.2003 - не установлена
2) 17.11.1992 - не установлена</t>
  </si>
  <si>
    <t>Закон Пермской области от 07.04.1999 №458-66 "О государственной политике в сфере культуры, искусства и кинематографии"</t>
  </si>
  <si>
    <t>ст.11</t>
  </si>
  <si>
    <t>30.06.1999 - не установлена</t>
  </si>
  <si>
    <t>Постановление Правительства Пермского края от 03.10.2013 №1317-п "Об утверждении государственной программы Пермского края "Пермский край - территория культуры""</t>
  </si>
  <si>
    <t>п.7.1</t>
  </si>
  <si>
    <t>01.01.2014 - 31.12.2017</t>
  </si>
  <si>
    <t>1) Постановление Администрации Кунгурского муниципального района от 22.07.2013 №157-01-10 "Об утверждении Плана мероприятий ("дорожная карта") "Изменения в отраслях социальной сферы, направленные на повышение эффективности сферы культуры в Кунгурском муниципальном районе"
2) Постановление Администрации Кунгурского муниципального района от 16.11.2016 №631-01-10 "Об утверждении Положения о системе оплаты труда работников муниципальных бюджетных, автономных учреждений культуры Кунгурского муниципального района"
3) Постановление Администрации Кунгурского муниципального района от 31.12.2010 №1752 "Об утверждении Порядка определения объема и условий предоставления субсидий из бюджета муниципального района муниципальным бюджетным и автономным учреждениям муниципального района"
4) Постановление Администрации Кунгурского муниципального района от 15.12.2015 №636-01-10 "Об утверждении муниципальной программы "Развитие культуры в Кунгурском муниципальном районе"
5) Постановление Администрации Кунгурского муниципального района от 20.11.2018 №567-271-01-01 "Об утверждении муниципальной программы Кунгурского муниципального районы "Развитие культуры в Кунгурском муниципальном районе""</t>
  </si>
  <si>
    <t>1) 22.07.2013 - 31.12.2018
2) 23.11.2016 - не установлена
3) 01.01.2011 - не установлена
4) 31.12.2015 - не установлена
5) 01.01.2019 - не установлена</t>
  </si>
  <si>
    <t>03/14
08/01</t>
  </si>
  <si>
    <t>14
01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</si>
  <si>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</si>
  <si>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</si>
  <si>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п.21, ч.1, ст.15</t>
  </si>
  <si>
    <t>1) Постановление Администрации Кунгурского муниципального района от 18.07.2012 №355-01-10 "Об утверждении Положения о системе оплаты труда работников муниципальных учреждений Кунгурского муниципального района, подведомственных администрации Кунгурского муниципального района"
2) Постановление Администрации Кунгурского муниципального района от 14.09.2015 №454-01-10 "Об утверждении муниципальной программы "Общественная безопасность на территории Кунгурского муниципального района"</t>
  </si>
  <si>
    <t>1) 24.09.2012 - не установлена
2) 15.09.2015 - не установлена</t>
  </si>
  <si>
    <t>03/09
03/10
03/14
07/02</t>
  </si>
  <si>
    <t>09
10
14
02</t>
  </si>
  <si>
    <t>осуществление мероприятий по обеспечению безопасности людей на водных объектах, охране их жизни и здоровья</t>
  </si>
  <si>
    <t>1040</t>
  </si>
  <si>
    <t>п.24, ч.1, ст.15</t>
  </si>
  <si>
    <t>03/09</t>
  </si>
  <si>
    <t>создание условий для расширения рынка сельскохозяйственной продукции, сырья и продовольствия</t>
  </si>
  <si>
    <t>1041</t>
  </si>
  <si>
    <t>1) Федеральный закон от 29.12.2006 №264-ФЗ "О развитии сельского хозяйства"
2)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Федеральный закон от 06.10.2003 №131-ФЗ "Об общих принципах организации местного самоуправления в Российской Федерации"</t>
  </si>
  <si>
    <t>1) в целом
2) пп.9, п.2, ст.26.3
3) п.25, ч.1, ст.15</t>
  </si>
  <si>
    <t>1) 11.01.2007 - не установлена
2) 19.10.1999 - не установлена
3) 06.10.2003 - не установлена</t>
  </si>
  <si>
    <t>1) Постановление Правительства Российской Федерации (Об утверждении ГП)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2) Постановление Правительства Российской Федерации (Об утверждении ГП) от 15.04.2014 №316 "Об утверждении государственной программы Российской Федерации "Экономическое развитие и инновационная экономика""</t>
  </si>
  <si>
    <t>1) 14.08.2012 - не установлена
2) 02.05.2014 - не установлена</t>
  </si>
  <si>
    <t>1) 17
2) 13</t>
  </si>
  <si>
    <t>Закон Пермского края от 07.06.2013 №209-ПК "О передаче органам местного самоуправления Пермского края отдельных государственных полномочий по поддержке сельскохозяйственного производства"</t>
  </si>
  <si>
    <t>п.1, ст.3</t>
  </si>
  <si>
    <t>28.06.2013 - не установлена</t>
  </si>
  <si>
    <t>1) Постановление Правительства Пермского края от 08.04.2014 №242-п "Об утверждении Порядка предоставления из бюджета Пермского края субсидий бюджетам муниципальных районов (городских округов), монопрофильных населенных пунктов (моногородов) Пермского края в целях софинансирования отдельных мероприятий муниципальных программ, направленных на развитие малого и среднего предпринимательства, и Правил расходования субсидий в рамках реализации отдельных мероприятий муниципальных программ развития малого и среднего предпринимательства"
2) Постановление Правительства Пермского края от 03.10.2013 №1320-п "Об утверждении государственной программы "Государственная поддержка агропромышленного комплекса Пермского края""
3) Постановление Правительства Пермского края от 03.10.2013 №1325-п "Об утверждении государственной программы Пермского края "Экономическая политика и инновационное развитие""</t>
  </si>
  <si>
    <t>1) в целом
2) п.3
3) п.4.4</t>
  </si>
  <si>
    <t>1) 08.04.2014 - 24.04.2014
2) 01.01.2014 - 31.12.2022
3) 01.01.2014 - не установлена</t>
  </si>
  <si>
    <t>1) Постановление Администрации Кунгурского муниципального района от 15.08.2018 №451-271-01-01 "Об утверждении Перечня муниципальных программ Кунгурского муниципального района"
2) Решение Земского Собрания Кунгурского муниципального района от 26.07.2018 №655 "Об утверждении Плана мероприятий по реализации Стратегии социально-экономического развития муниципального образования «Кунгурский муниципальный район» на период 2019-2024 годы"
3) Постановление Администрации Кунгурского муниципального района от 06.09.2016 №497-01-10 "Об утверждении Порядка разработки и реализации муниципальных программ Кунгурского муниципального района"
4) Решение Земского Собрания Кунгурского муниципального района от 24.07.2014 №847 "Об утверждении Стратегии социально-экономического развития муниципального образования «Кунгурский муниципальный район» до 2030 года"
5) Постановление Администрации Кунгурского муниципального района от 17.10.2018 №535-271-01-01 "Об утверждении муниципальной программы Развитие сельского хозяйства в Кунгурском муниципальном районе"</t>
  </si>
  <si>
    <t>1) 15.08.2018 - не установлена
2) 26.07.2018 - не установлена
3) 06.09.2016 - не установлена
4) 24.07.2014 - не установлена
5) 01.01.2019 - не установлена</t>
  </si>
  <si>
    <t>2</t>
  </si>
  <si>
    <t>04/05</t>
  </si>
  <si>
    <t>05</t>
  </si>
  <si>
    <t>создание условий для развития сельскохозяйственного производства в поселениях в сфере животноводства с учетом рыболовства и рыбоводства</t>
  </si>
  <si>
    <t>1042</t>
  </si>
  <si>
    <t>Постановление Администрации Кунгурского муниципального района от 17.10.2018 №535-271-01-01 "Об утверждении муниципальной программы Развитие сельского хозяйства в Кунгурском муниципальном районе"</t>
  </si>
  <si>
    <t>01.01.2019 - не установлена</t>
  </si>
  <si>
    <t>создание условий для развития сельскохозяйственного производства в поселениях в сфере растениеводства</t>
  </si>
  <si>
    <t>1043</t>
  </si>
  <si>
    <t>1) Федеральный закон от 29.12.2006 №264-ФЗ "О развитии сельского хозяйства"
2)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РФ"
3) Федеральный закон от 06.10.2003 №131-ФЗ "Об общих принципах организации местного самоуправления в Российской Федерации"</t>
  </si>
  <si>
    <t>обеспечение условий для развития на территории муниципального района физической культуры, школьного спорта и массового спорта</t>
  </si>
  <si>
    <t>1046</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</si>
  <si>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</si>
  <si>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п.1, ст.9
п.1; 3, ст.9; 30
2) п.19.1, ч.1, ст.15</t>
  </si>
  <si>
    <t>1) 30.03.2008 - не установлена
2) 06.10.2003 - не установлена</t>
  </si>
  <si>
    <t>Закон Пермской области от 20.07.1995 №288-50 "О физической культуре и спорте"</t>
  </si>
  <si>
    <t>ст.4, 10</t>
  </si>
  <si>
    <t>16.08.1995 - не установлена</t>
  </si>
  <si>
    <t>1) Постановление Администрации Кунгурского муниципального района от 07.12.2018 №591-271-01-01 "Об утверждении Порядка финансирования за счет средств бюджета Кунгурского муниципального района мероприятий, включенных в календарный план физкультурно-массовых мероприятий и спортивных мероприятий Кунгурского муниципального района, и норм расходов на их проведение"
2) Постановление Администрации Кунгурского муниципального района от 09.12.2015 №621-01-10 "Об утверждении муниципальной программы "Развитие физической культуры и спорта в Кунгурском муниципальном районе"
3) Постановление Администрации Кунгурского муниципального района от 29.10.2018 №543-271-01-01 "Об утверждении муниципальной программы "Развитие физической культуры и спорта в Кунгурском муниципальном районе""
4) Постановление Администрации Кунгурского муниципального района от 23.01.2013 №8-01-10 "Об утверждении норм расходов средств бюджета Кунгурского муниципального района на проведение спортивных мероприятий"</t>
  </si>
  <si>
    <t>1) 07.12.2018 - не установлена
2) 15.12.2015 - не установлена
3) 01.01.2019 - не установлена
4) 23.01.2013 - не установлена</t>
  </si>
  <si>
    <t>11</t>
  </si>
  <si>
    <t>07/02
11/02</t>
  </si>
  <si>
    <t>02
02</t>
  </si>
  <si>
    <t>организация проведения официальных физкультурно-оздоровительных и спортивных мероприятий муниципального района</t>
  </si>
  <si>
    <t>1047</t>
  </si>
  <si>
    <t>11/02</t>
  </si>
  <si>
    <t>организация и осуществление мероприятий межпоселенческого характера по работе с детьми и молодежью</t>
  </si>
  <si>
    <t>1048</t>
  </si>
  <si>
    <t>п.27, ч.1, ст.15</t>
  </si>
  <si>
    <t>1) Постановление Администрации Кунгурского муниципального района от 12.12.2017 №720-271-01-01 "О вручении ежегодной молодежной премии главы Кунгурского муниципального района за 2017 год"
2) Постановление Администрации Кунгурского муниципального района от 13.10.2017 №603-271-01-10 "О проведении конкурса на получение ежегодной молодежной премии главы Кунгурского муниципального района за 2017 год"
3) Постановление Администрации Кунгурского муниципального района от 20.10.2014 №175-01-10 "Об утверждении Положения о конкурсе на получение ежегодной молодежной премии главы Кунгурского муниципального района и положения о комиссии по присуждению ежегодной молодежной премии главы Кунгурского муниципального района"
4) Постановление Администрации Кунгурского муниципального района от 15.12.2015 №637-01-10 "Об утверждении муниципальной программы "Молодежная политика Кунгурского муниципального района"
5) Постановление Администрации Кунгурского муниципального района от 14.09.2015 №454-01-10 "Об утверждении муниципальной программы "Общественная безопасность на территории Кунгурского муниципального района"
6) Постановление Администрации Кунгурского муниципального района от 13.11.2018 №560-271-01-01 "Об утверждении муниципальной программы Кунгурского муниципального района "Молодежная политика Кунгурского муниципального района""</t>
  </si>
  <si>
    <t>1) в целом
2) в целом
3) в целом
4) в целом
5) в целом
6) в целом</t>
  </si>
  <si>
    <t>1) 12.12.2017 - не установлена
2) 13.10.2017 - не установлена
3) 01.11.2014 - не установлена
4) 31.12.2015 - не установлена
5) 15.09.2015 - не установлена
6) 01.01.2019 - не установлена</t>
  </si>
  <si>
    <t>03/14
07/02
07/03
07/07</t>
  </si>
  <si>
    <t>14
02
03
07</t>
  </si>
  <si>
    <t>осуществление мер по противодействию коррупции в границах муниципального района</t>
  </si>
  <si>
    <t>1052</t>
  </si>
  <si>
    <t>п.33, ч.1, ст.15</t>
  </si>
  <si>
    <t>Постановление Администрации Кунгурского муниципального района от 24.12.2015 №661-01-10 "Об утверждении муниципальной программы "Противодействие коррупции в Кунгурском муниципальном районе"</t>
  </si>
  <si>
    <t>30.12.2015 - не установлена</t>
  </si>
  <si>
    <t>01/13</t>
  </si>
  <si>
    <t>участие в соответствии с Федеральным законом от 24 июля 2007 г. № 221-ФЗ «О государственном кадастре недвижимости» в выполнении комплексных кадастровых работ на территории сельского поселения</t>
  </si>
  <si>
    <t>1085</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</si>
  <si>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</si>
  <si>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</si>
  <si>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составление и рассмотрение проекта бюджета поселения, исполнение бюджета поселения, составление отчета об исполнении бюджета поселения</t>
  </si>
  <si>
    <t>1101</t>
  </si>
  <si>
    <t>1) Решение Земского Собрания Кунгурского муниципального района от 22.11.2018 №702 "О принятии полномочий по решению вопросов местного значения по ведению бюджетного учета и формированию бюджетной отчетности сельских поселений Кунгурского муниципального района"
2) Постановление Администрации Кунгурского муниципального района от 15.10.2018 №532-271-01-01 "О создании муниципального казенного учреждения "Центр бухгалтерского учета Кунгурского муниципального района""
3) Постановление Администрации Кунгурского муниципального района от 01.11.2018 №549-271-01-01 "Об утверждении положения об оплате труда работников муниципального казенного учреждения "Центр бухгалтерского учета Кунгурского муниципального района""</t>
  </si>
  <si>
    <t>1) 01.01.2019 - 31.12.2019
2) 15.10.2018 - не установлена
3) 02.11.2018 - не установлена</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</si>
  <si>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</si>
  <si>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1106</t>
  </si>
  <si>
    <t>Федеральный закон от 06.10.2003 №131-ФЗ ""Об общих принципах организации местного самоуправления в РФ ""</t>
  </si>
  <si>
    <t>п.5, ч.1, ст.14</t>
  </si>
  <si>
    <t>Закон Пермского края от 22.12.2014 №416-ПК ""О закреплении дополнительных вопросов местного значения за сельскими поселениями Пермского края и о внесении изменения в Закон Пермского края "О бюджетном процессе в Пермском крае"""</t>
  </si>
  <si>
    <t>п.2, ст.2</t>
  </si>
  <si>
    <t>01.01.2015 - не установлена</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</si>
  <si>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</si>
  <si>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</si>
  <si>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1)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06.10.2003 №131-ФЗ "Об общих принципах организации местного самоуправления в Российской Федерации"</t>
  </si>
  <si>
    <t>1) пп.24, п.2, ст.26.3
2) п.6, ч.1, ст.14</t>
  </si>
  <si>
    <t>1) 18.10.1999 - не установлена
2) 06.10.2003 - не установлена</t>
  </si>
  <si>
    <t>Указ Президента Российской Федерации от 07.05.2012 №600 "О мерах по обеспечению граждан Российской Федерации доступным и комфортным жильем и повышению качества жилищно-коммунальных услуг"</t>
  </si>
  <si>
    <t>Постановление Правительства Российской Федерации от 17.12.2010 №1050 "О федеральной целевой программе "Жилище" на 2015 - 2020 годы"</t>
  </si>
  <si>
    <t>08.02.2011 - не установлена</t>
  </si>
  <si>
    <t>1) Закон Пермской области от 09.09.1996 №533-83 ""О социальных гарантиях и мерах социальной поддержки семьи, материнства, отцовства и детства в Пермском крае""
2) Закон Пермского края от 10.09.2008 №290-ПК "О наделении органов местного самоуправления Пермского края отдельными государственными полномочиями по предоставлению мер социальной поддержки учащимся из малоимущих многодетных и малоимущих семей"
3) Закон Пермской области от 14.11.2005 №2621-580 "О наделении органов местного самоуправления отдельными государственными полномочиями Пермской области по социальной поддержке социальной помощи и социальному обслуживанию отдельных категорий граждан"
4) Закон Пермского края от 01.06.2010 №628-ПК "О социальной поддержке педагогических работников образовательных учреждений, работающих и проживающих в сельской местности и поселках городского типа (рабочих поселках), по оплате жилого помещения и коммунальных услуг"
5) Закон Пермского края от 12.03.2014 №308-ПК "Об образовании в Пермском крае"</t>
  </si>
  <si>
    <t>1) пп.5, п.2, ст.15,18,18.8
2) ст.1,2,6
3) в целом
4) в целом
5) ст.24</t>
  </si>
  <si>
    <t>1) 14.11.1996 - не установлена
2) 07.10.2008 - не установлена
3) 10.12.2005 - не установлена
4) 18.06.2010 - не установлена
5) 28.03.2014 - не установлена</t>
  </si>
  <si>
    <t>1) Постановление Правительства Пермского края от 20.12.2017 №1014-п ""Об утверждении Порядка предоставления и расходования единой субвенции на выполнение отдельных государственных полномочий в сфере образования из бюджета Пермского края бюджетам муниципальных районов и городских округов Пермского края""
2) Постановление Правительства Пермского края от 06.07.2007 №130-п "О предоставлении мер социальной поддержки малоимущим семьям, имеющим детей, и беременным женщинам"</t>
  </si>
  <si>
    <t>1) в целом
2) п.5,7</t>
  </si>
  <si>
    <t>1) 20.12.2017 - не установлена
2) 28.08.2007 - не установлена</t>
  </si>
  <si>
    <t>1) Решение Земского Собрания Кунгурского муниципального района от 30.11.2017 №546 "О принятии полномочий по решению вопросов местного значения по обследованию жилья и признанию нуждающимися в улучшении жилищных условий инвалидов и участников Великой Отечественной войны, членов семей погибших (умерших) инвалидов и участников Великой Отечественной войны"
2) Решение Земского Собрания Кунгурского муниципального района от 30.11.2017 №547 "О принятии части полномочий по решению вопросов местного значения в области жилищных отношений"
3) Постановление Администрации Кунгурского муниципального района от 12.10.2018 №530-271-01-01 "Об утверждении муниципальной программы "Устойчивое развитие сельских территорий Кунгурского муниципального района""</t>
  </si>
  <si>
    <t>1) 01.01.2018 - 31.12.2018
2) 01.01.2018 - 31.12.2018
3) 01.01.2019 - не установлена</t>
  </si>
  <si>
    <t>10/03</t>
  </si>
  <si>
    <t>03</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</si>
  <si>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</si>
  <si>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</si>
  <si>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t>
  </si>
  <si>
    <t>1) ст.34
2) п.1, ч.1, ст.14
п.38, ч.1, ст.14
п.4, ст.65
п.5, ч.1, ст.14
п.6, ч.1, ст.14</t>
  </si>
  <si>
    <t>1) 01.06.2007 - не установлена
2) 06.10.2003 - не установлена</t>
  </si>
  <si>
    <t>Закон Пермского края от 04.05.2008 №228-ПК "О муниципальной службе в Пермском крае"</t>
  </si>
  <si>
    <t>ст.12,19
ст.19</t>
  </si>
  <si>
    <t>25.05.2008 - не установлена</t>
  </si>
  <si>
    <t>1) Решение Земского Собрания Кунгурского муниципального района от 30.11.2017 №546 "О принятии полномочий по решению вопросов местного значения по обследованию жилья и признанию нуждающимися в улучшении жилищных условий инвалидов и участников Великой Отечественной войны, членов семей погибших (умерших) инвалидов и участников Великой Отечественной войны"
2) Решение Земского Собрания Кунгурского муниципального района от 29.11.2018 №717 "О принятии полномочий по решению вопросов местного значения по обследованию жилья и признанию нуждающимися в улучшении жилищных условий инвалидов и участников Великой Отечественной войны, членов семей погибших (умерших) инвалидов и участников Великой Отечественной войны"
3) Решение Земского Собрания Кунгурского муниципального района от 30.11.2017 №541 "О принятии полномочий по решению вопросов местного значения по осуществлению внутреннего муниципального финансового контроля"
4) Решение Земского Собрания Кунгурского муниципального района от 29.11.2018 №710 "О принятии полномочий по решению вопросов местного значения по осуществлению внутреннего муниципального финансового контроля"
5) Решение Земского Собрания Кунгурского муниципального района от 15.02.2018 №582 "О принятии полномочий по решению вопросов местного значения по ремонту участков автомобильных дорог в пределах границ населенных пунктов"
6) Решение Земского Собрания Кунгурского муниципального района от 30.11.2017 №543 "О принятии части полномочий в области противодействия коррупции по образованию комиссии по соблюдению требований к служебному поведению муниципальных служащих и урегулированию конфликта интересов"
7) Решение Земского Собрания Кунгурского муниципального района от 29.11.2018 №712 "О принятии части полномочий в области противодействия коррупции по образованию комиссии по соблюдению требований к служебному поведению муниципальных служащих и урегулированию конфликта интересов"
8) Решение Земского Собрания Кунгурского муниципального района от 22.12.2016 №399 "О принятии части полномочий в области противодействия коррупции по образованию комиссии по соблюдению требований к служебному поведению муниципальных служащих и урегулированию конфликта интересов""
9) Решение Земского Собрания Кунгурского муниципального района от 30.11.2017 №542 "О принятии части полномочий по осуществлению внешнего муниципального финансового контроля в сфере бюджетных правоотношений"
10) Решение Земского Собрания Кунгурского муниципального района от 29.11.2018 №713 "О принятии части полномочий по осуществлению внешнего муниципального финансового контроля в сфере бюджетных правоотношений"
11) Решение Земского Собрания Кунгурского муниципального района от 30.11.2017 №547 "О принятии части полномочий по решению вопросов местного значения в области жилищных отношений"
12) Решение Земского Собрания Кунгурского муниципального района от 29.11.2018 №714 "О принятии части полномочий по решению вопросов местного значения в области жилищных отношений"
13) Решение Земского Собрания Кунгурского муниципального района от 30.11.2017 №544 "О принятии части полномочий по решению вопросов местного значения в рамках реализации муниципальной программы "Улучшение жилищных условий молодых семей на территории Кунгурского муниципального района"
14) Решение Земского Собрания Кунгурского муниципального района от 30.11.2017 №545 "О принятии части полномочий по решению вопросов местного значения в рамках реализации подпрограммы "Улучшение жилищных условий граждан, проживающих в сельской местности, в том числе молодых семей и молодых специалистов" муниципальной программы "Устойчивое развитие сельских территорий Кунгурского муниципального района""
15) Решение Земского Собрания Кунгурского муниципального района от 30.11.2017 №540 "О принятии части полномочий по решению вопросов местного значения по организации исполнения бюджетов сельских поселений Кунгурского муниципального района"
16) Решение Земского Собрания Кунгурского муниципального района от 29.11.2018 №709 "О принятии части полномочий по решению вопросов местного значения по организации исполнения бюджетов сельских поселений Кунгурского муниципального района"
17) Решение Земского Собрания Кунгурского муниципального района от 27.06.2013 №685 "Об утверждении Положения о денежном содержании муниципальных служащих Кунгурского муниципального района"
18) Постановление Администрации Кунгурского муниципального района от 08.11.2018 №554-271-01-01 "Об утверждении муниципальной программы "Развитие жилищно-коммунального хозяйства, дорожной и уличной сети Кунгурского муниципального района""
19) Постановление Администрации Кунгурского муниципального района от 12.10.2018 №530-271-01-01 "Об утверждении муниципальной программы "Устойчивое развитие сельских территорий Кунгурского муниципального района""
20) Постановление Администрации Кунгурского муниципального района от 25.10.2018 №542-271-01-01 "Об утверждении муниципальной программы «Управление имуществом, в том числе земельными участками, муниципального образования «Кунгурский муниципальный район», градостроительная и природоохранная деятельность на территории Кунгурского муниципального района"</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</si>
  <si>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t>
  </si>
  <si>
    <t>1) 01.01.2018 - 31.12.2018
2) 01.01.2019 - 31.12.2019
3) 01.01.2018 - 31.12.2018
4) 01.01.2019 - 31.12.2019
5) 15.02.2018 - 31.12.2018
6) 01.01.2018 - 31.12.2018
7) 01.01.2019 - 31.12.2019
8) 22.12.2016 - 31.12.2017
9) 01.01.2018 - 31.12.2018
10) 01.01.2019 - 31.12.2019
11) 01.01.2018 - 31.12.2018
12) 01.01.2019 - 31.12.2019
13) 01.01.2018 - 31.12.2018
14) 01.01.2018 - 31.12.2018
15) 01.01.2018 - 31.12.2018
16) 01.01.2019 - 31.12.2019
17) 01.07.2013 - не установлена
18) 01.01.2019 - не установлена
19) 01.01.2019 - не установлена
20) 01.01.2019 - не установлена</t>
  </si>
  <si>
    <t>01/04
01/06
01/13
05/05</t>
  </si>
  <si>
    <t>04
06
13
05</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</si>
  <si>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</si>
  <si>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</si>
  <si>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п.1, ч.1, ст.14
п.4, ст.65
п.5, ч.1, ст.14</t>
  </si>
  <si>
    <t>ст.12,19</t>
  </si>
  <si>
    <t>1) Решение Земского Собрания Кунгурского муниципального района от 30.11.2017 №541 "О принятии полномочий по решению вопросов местного значения по осуществлению внутреннего муниципального финансового контроля"
2) Решение Земского Собрания Кунгурского муниципального района от 29.11.2018 №710 "О принятии полномочий по решению вопросов местного значения по осуществлению внутреннего муниципального финансового контроля"
3) Решение Земского Собрания Кунгурского муниципального района от 15.02.2018 №582 "О принятии полномочий по решению вопросов местного значения по ремонту участков автомобильных дорог в пределах границ населенных пунктов"
4) Решение Земского Собрания Кунгурского муниципального района от 30.11.2017 №542 "О принятии части полномочий по осуществлению внешнего муниципального финансового контроля в сфере бюджетных правоотношений"
5) Решение Земского Собрания Кунгурского муниципального района от 29.11.2018 №713 "О принятии части полномочий по осуществлению внешнего муниципального финансового контроля в сфере бюджетных правоотношений"
6) Решение Земского Собрания Кунгурского муниципального района от 30.11.2017 №547 "О принятии части полномочий по решению вопросов местного значения в области жилищных отношений"
7) Решение Земского Собрания Кунгурского муниципального района от 29.11.2018 №714 "О принятии части полномочий по решению вопросов местного значения в области жилищных отношений"
8) Решение Земского Собрания Кунгурского муниципального района от 30.11.2017 №540 "О принятии части полномочий по решению вопросов местного значения по организации исполнения бюджетов сельских поселений Кунгурского муниципального района"
9) Решение Земского Собрания Кунгурского муниципального района от 29.11.2018 №709 "О принятии части полномочий по решению вопросов местного значения по организации исполнения бюджетов сельских поселений Кунгурского муниципального района"
10) Решение Земского Собрания Кунгурского муниципального района от 27.06.2013 №685 "Об утверждении Положения о денежном содержании муниципальных служащих Кунгурского муниципального района"
11) Постановление Администрации Кунгурского муниципального района от 08.11.2018 №554-271-01-01 "Об утверждении муниципальной программы "Развитие жилищно-коммунального хозяйства, дорожной и уличной сети Кунгурского муниципального района""
12) Постановление Администрации Кунгурского муниципального района от 25.10.2018 №542-271-01-01 "Об утверждении муниципальной программы «Управление имуществом, в том числе земельными участками, муниципального образования «Кунгурский муниципальный район», градостроительная и природоохранная деятельность на территории Кунгурского муниципального района"</t>
  </si>
  <si>
    <t>1) в целом
2) в целом
3) в целом
4) в целом
5) в целом
6) в целом
7) в целом
8) в целом
9) в целом
10) в целом
11) в целом
12) в целом</t>
  </si>
  <si>
    <t>1) 01.01.2018 - 31.12.2018
2) 01.01.2019 - 31.12.2019
3) 15.02.2018 - 31.12.2018
4) 01.01.2018 - 31.12.2018
5) 01.01.2019 - 31.12.2019
6) 01.01.2018 - 31.12.2018
7) 01.01.2019 - 31.12.2019
8) 01.01.2018 - 31.12.2018
9) 01.01.2019 - 31.12.2019
10) 01.07.2013 - не установлена
11) 01.01.2019 - не установлена
12) 01.01.2019 - не установлена</t>
  </si>
  <si>
    <t>01/06
01/13
05/05</t>
  </si>
  <si>
    <t>06
13
05</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</si>
  <si>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</si>
  <si>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</si>
  <si>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1201</t>
  </si>
  <si>
    <t>1) ст.34
2) п.9, ст.34</t>
  </si>
  <si>
    <t>1) Закон Пермского края от 04.05.2008 №228-ПК "О муниципальной службе в Пермском крае"
2) Закон Пермского края от 07.06.2013 №209-ПК "О передаче органам местного самоуправления Пермского края отдельных государственных полномочий по поддержке сельскохозяйственного производства"</t>
  </si>
  <si>
    <t>1) ст.12,19
ст.19
2) в целом</t>
  </si>
  <si>
    <t>1) 25.05.2008 - не установлена
2) 28.06.2013 - не установлена</t>
  </si>
  <si>
    <t>Постановление Правительства Пермского края от 15.07.2013 №904-п "«Об утверждении порядка предоставления и использования субвенций из бюджета пермского края бюджетам муниципальных районов, городских округов пермского края для осуществления отдельных государственных полномочий по поддержке сельскохозяйственного производства, порядка предоставления субвенций на расходы, необходимые органам местного самоуправления пермского края для администрирования отдельных государственных полномочий по поддержке сельскохозяйственного производства, правил расходования субвенций для осуществления отдельных государственных полномочий по поддержке сельскохозяйственного производства»"</t>
  </si>
  <si>
    <t>28.07.2013 - не установлена</t>
  </si>
  <si>
    <t>1) Решение Земского Собрания Кунгурского муниципального района от 26.10.2012 №560 "Об утверждении Положения о денежном содержании (вознаграждении) лиц, замещающих муниципальные должности Кунгурского муниципального района"
2) Решение Земского Собрания Кунгурского муниципального района от 27.06.2013 №685 "Об утверждении Положения о денежном содержании муниципальных служащих Кунгурского муниципального района"
3) Решение Земского Собрания Кунгурского муниципального района от 21.06.2012 №500 "Об утверждении Положения о порядке материально-технического и организационного обеспечения деятельности органов местного самоуправления Кунгурского муниципального района"
4) Решение Земского Собрания Кунгурского муниципального района от 22.11.2012 №579 "Об утверждении Положения о представительских расходах и расходах на мероприятия органов местного самоуправления Кунгурского муниципального района"
5) Постановление Администрации Кунгурского муниципального района от 08.11.2018 №554-271-01-01 "Об утверждении муниципальной программы "Развитие жилищно-коммунального хозяйства, дорожной и уличной сети Кунгурского муниципального района""
6) Постановление Администрации Кунгурского муниципального района от 15.12.2014 №231-01-10 "Об утверждении муниципальной программы "Развитие системы образования Кунгурского муниципального района"
7) Постановление Администрации Кунгурского муниципального района от 25.10.2018 №542-271-01-01 "Об утверждении муниципальной программы «Управление имуществом, в том числе земельными участками, муниципального образования «Кунгурский муниципальный район», градостроительная и природоохранная деятельность на территории Кунгурского муниципального района"
8) Постановление Администрации Кунгурского муниципального района от 06.11.2018 №551-271-01-01 "Об утверждении муниципальной программы Кунгурского муниципального района "Развитие системы образования Кунгурского муниципального района"
9) Постановление Администрации Кунгурского муниципального района от 20.11.2018 №567-271-01-01 "Об утверждении муниципальной программы Кунгурского муниципального районы "Развитие культуры в Кунгурском муниципальном районе""
10) Постановление Администрации Кунгурского муниципального района от 17.10.2018 №535-271-01-01 "Об утверждении муниципальной программы Развитие сельского хозяйства в Кунгурском муниципальном районе"
11) Решение Земского Собрания Кунгурского муниципального района от 24.09.2008 №135 "Об утверждении порядка компенсационных выплат, связанных с депутатской деятельностью, депутатам Земского Собрания Кунгурского муниципального района"</t>
  </si>
  <si>
    <t>1) в целом
2) в целом
3) в целом
4) в целом
5) в целом
6) в целом
7) в целом
8) в целом
9) в целом
10) в целом
11) в целом</t>
  </si>
  <si>
    <t>1) 01.01.2013 - не установлена
2) 01.07.2013 - не установлена
3) 21.06.2012 - не установлена
4) 01.01.2013 - не установлена
5) 01.01.2019 - не установлена
6) 01.01.2015 - не установлена
7) 01.01.2019 - не установлена
8) 01.01.2019 - не установлена
9) 01.01.2019 - не установлена
10) 01.01.2019 - не установлена
11) 24.09.2008 - не установлена</t>
  </si>
  <si>
    <t>01/02
01/03
01/04
01/06
01/13
04/05
05/05
07/09
08/04</t>
  </si>
  <si>
    <t>02
03
04
06
13
05
05
09
04</t>
  </si>
  <si>
    <t>1202</t>
  </si>
  <si>
    <t>1) Решение Земского Собрания Кунгурского муниципального района от 26.10.2012 №560 "Об утверждении Положения о денежном содержании (вознаграждении) лиц, замещающих муниципальные должности Кунгурского муниципального района"
2) Решение Земского Собрания Кунгурского муниципального района от 27.06.2013 №685 "Об утверждении Положения о денежном содержании муниципальных служащих Кунгурского муниципального района"
3) Решение Земского Собрания Кунгурского муниципального района от 22.02.2017 №436 "Об утверждении Положения об оплате труда работников органов местного самоуправления Кунгурского муниципального района, занимающих должности, не отнесенные к должностям муниципальной службы"
4) Постановление Администрации Кунгурского муниципального района от 08.11.2018 №554-271-01-01 "Об утверждении муниципальной программы "Развитие жилищно-коммунального хозяйства, дорожной и уличной сети Кунгурского муниципального района""
5) Постановление Администрации Кунгурского муниципального района от 15.12.2014 №231-01-10 "Об утверждении муниципальной программы "Развитие системы образования Кунгурского муниципального района"
6) Постановление Администрации Кунгурского муниципального района от 25.10.2018 №542-271-01-01 "Об утверждении муниципальной программы «Управление имуществом, в том числе земельными участками, муниципального образования «Кунгурский муниципальный район», градостроительная и природоохранная деятельность на территории Кунгурского муниципального района"
7) Постановление Администрации Кунгурского муниципального района от 06.11.2018 №551-271-01-01 "Об утверждении муниципальной программы Кунгурского муниципального района "Развитие системы образования Кунгурского муниципального района"
8) Постановление Администрации Кунгурского муниципального района от 20.11.2018 №567-271-01-01 "Об утверждении муниципальной программы Кунгурского муниципального районы "Развитие культуры в Кунгурском муниципальном районе""
9) Постановление Администрации Кунгурского муниципального района от 17.10.2018 №535-271-01-01 "Об утверждении муниципальной программы Развитие сельского хозяйства в Кунгурском муниципальном районе"</t>
  </si>
  <si>
    <t>1) 01.01.2013 - не установлена
2) 01.07.2013 - не установлена
3) 01.03.2017 - не установлена
4) 01.01.2019 - не установлена
5) 01.01.2015 - не установлена
6) 01.01.2019 - не установлена
7) 01.01.2019 - не установлена
8) 01.01.2019 - не установлена
9) 01.01.2019 - не установлена</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</si>
  <si>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</si>
  <si>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</si>
  <si>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 Закон Российской Федерации от 27.12.1991 №2124-1 "О средствах массовой информации"
2) Федеральный закон от 06.10.2003 №131-ФЗ "Об общих принципах организации местного самоуправления в Российской Федерации"</t>
  </si>
  <si>
    <t>1) в целом
2) п.3, ст.17</t>
  </si>
  <si>
    <t>1) 27.12.1991 - не установлена
2) 06.10.2003 - не установлена</t>
  </si>
  <si>
    <t>01/13
12/01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</si>
  <si>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</si>
  <si>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</si>
  <si>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1) Федеральный закон от 06.10.2003 №131-ФЗ "Об общих принципах организации местного самоуправления в Российской Федерации"
2) Федеральный закон от 12.06.2002 №67-ФЗ "Об основных гарантиях избирательных прав и права на участие в референдуме граждан РФ"</t>
  </si>
  <si>
    <t>1) ст.23
2) п.1, ст.57</t>
  </si>
  <si>
    <t>1) 06.10.2003 - не установлена
2) 25.06.2002 - не установлена</t>
  </si>
  <si>
    <t>Закон Пермского края от 09.11.2009 №525-ПК "О выборах депутатов представительных органов муниципальных образований в Пермском крае"</t>
  </si>
  <si>
    <t>п.1, ст.55</t>
  </si>
  <si>
    <t>27.11.2009 - не установлена</t>
  </si>
  <si>
    <t>01/07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</si>
  <si>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</si>
  <si>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</si>
  <si>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 в целом
2) п.7, ст.17</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</si>
  <si>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</si>
  <si>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</si>
  <si>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ст.19</t>
  </si>
  <si>
    <t>1) Постановление Администрации Кунгурского муниципального района от 09.10.2015 №501-01-10 "Об утверждении муниципальной программы "Развитие муниципальной службы в органах местного самоуправления Кунгурского муниципального района"
2) Постановление Администрации Кунгурского муниципального района от 28.09.2018 №517-271-01-01 "Об утверждении муниципальной программы "Развитие муниципальной службы в органах местного самоуправления Кунгурского муниципального района"</t>
  </si>
  <si>
    <t>1) 16.10.2015 - не установлена
2) 01.01.2019 - не установлена</t>
  </si>
  <si>
    <t>01/03
01/04
01/06
01/13
05/05
07/09</t>
  </si>
  <si>
    <t>03
04
06
13
05
09</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</si>
  <si>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</si>
  <si>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</si>
  <si>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</si>
  <si>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</si>
  <si>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Предоставление доплаты за выслугу лет к трудовой пенсии муниципальным служащим за счет средств местного бюджета</t>
  </si>
  <si>
    <t>1501</t>
  </si>
  <si>
    <t>п.9, ст.34</t>
  </si>
  <si>
    <t>1) Закон Пермского края от 09.12.2009 №546-ПК "О пенсии за выслугу лет лицам, замещавшим государственные должности Пермской области, Коми - Пермяцкого автономного округа, Пермского края и муниципальные должности в муниципальных образованиях Пермской области, Коми - Пермяцкого автономного округа, Пермского края."
2) Закон Пермского края от 09.12.2009 №545-ПК "О пенсии за выслугу лет лицам, замещавшим должности государственной гражданской и муниципальной службы Пермской области, Коми - Пермяцкого автономного округа, Пермского края."</t>
  </si>
  <si>
    <t>1) 01.01.2010 - не установлена
2) 01.01.2010 - не установлена</t>
  </si>
  <si>
    <t>1) Решение Земского Собрания Кунгурского муниципального района от 22.04.2010 №130 "Об утверждении "Положения о пенсии за выслугу лет лицам, замещавшим выборные муниципальные должности в Кунгурском муниципальном районе"
2) Решение Земского Собрания Кунгурского муниципального района от 27.05.2010 №141 "Об утверждении "Положения о пенсии за выслугу лет лицам, замещавшим должности муниципальной службы в Кунгурском муниципальном районе"</t>
  </si>
  <si>
    <t>1) 22.04.2010 - не установлена
2) 27.05.2010 - не установлена</t>
  </si>
  <si>
    <t>10</t>
  </si>
  <si>
    <t>10/01</t>
  </si>
  <si>
    <t>01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</si>
  <si>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</si>
  <si>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</si>
  <si>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за счет субвенций, предоставленных из федерального бюджета, всего</t>
  </si>
  <si>
    <t>1701</t>
  </si>
  <si>
    <t>на государственную регистрацию актов гражданского состояния</t>
  </si>
  <si>
    <t>1702</t>
  </si>
  <si>
    <t>Закон Пермского края от 12.03.2007 №18-ПК "О наделении органов местного самоуправления Пермского края полномочиями на государственную регистрацию актов гражданского состояния"</t>
  </si>
  <si>
    <t>ст.3,5,6</t>
  </si>
  <si>
    <t>31.03.2007 - не установлена</t>
  </si>
  <si>
    <t>1) Решение Земского Собрания Кунгурского муниципального района от 27.06.2013 №685 "Об утверждении Положения о денежном содержании муниципальных служащих Кунгурского муниципального района"
2) Решение Земского Собрания Кунгурского муниципального района от 23.03.2017 №450 "Об утверждении Положения об оплате труда работников рабочих профессий органов местного самоуправления Кунгурского муниципального района"</t>
  </si>
  <si>
    <t>1) 01.07.2013 - не установлена
2) 04.04.2017 - не установлена</t>
  </si>
  <si>
    <t>по составлению списков кандидатов в присяжные заседатели</t>
  </si>
  <si>
    <t>1703</t>
  </si>
  <si>
    <t>Федеральный закон от 20.08.2004 №113-ФЗ "О присяжных заседателях федеральных судов общей юрисдикции в Российской Федерации"</t>
  </si>
  <si>
    <t>п.14, ст.5</t>
  </si>
  <si>
    <t>05.09.2004 - не установлена</t>
  </si>
  <si>
    <t>Закон Пермского края от 03.02.2008 №189-ПК "Об утверждении Методики распределения субвенций на осуществление полномочий по составлению списков кандидатов в присяжные заседатели федеральных судов общей юрисдикции Российской Федерации"</t>
  </si>
  <si>
    <t>18.02.2008 - не установлена</t>
  </si>
  <si>
    <t>01/05</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</si>
  <si>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</si>
  <si>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1715</t>
  </si>
  <si>
    <t>Федеральный закон от 12.01.1995 №5-ФЗ "" О ветеранах""</t>
  </si>
  <si>
    <t>ст.23,2</t>
  </si>
  <si>
    <t>12.01.1995 - не установлена</t>
  </si>
  <si>
    <t>Постановление Правительства Российской Федерации от 15.04.2014 №323 "Об утверждении государственной программы Российской Федерации "Обеспечение доступным и комфортным жильем и коммунальными услугами Российской Федерации"</t>
  </si>
  <si>
    <t>02.05.2014 - 31.12.2017</t>
  </si>
  <si>
    <t>Постановление Правительства Пермского края от 02.03.2007 №21-п "Об утверждении Порядка предоставления мер социальной поддержки по обеспечению жильем ветеранов, инвалидов и семей, имеющих детей-инвалидов, нуждающихся в улучшении жилищных условий"</t>
  </si>
  <si>
    <t>24.03.2007 - не установлена</t>
  </si>
  <si>
    <t>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</si>
  <si>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1716</t>
  </si>
  <si>
    <t>1) Федеральный закон от 12.01.1995 №5-ФЗ "" О ветеранах""
2) Федеральный закон от 24.11.1995 №181-ФЗ ""О социальной защите инвалидов в РФ""</t>
  </si>
  <si>
    <t>1) в целом
2) ст.17</t>
  </si>
  <si>
    <t>1) 12.01.1995 - не установлена
2) 27.11.1995 - не установлена</t>
  </si>
  <si>
    <t>за счет субвенций, предоставленных из бюджета субъекта Российской Федерации, всего</t>
  </si>
  <si>
    <t>1800</t>
  </si>
  <si>
    <t>1801</t>
  </si>
  <si>
    <t>1) Федеральный закон от 13.07.2015 №220-ФЗ ""Об организации регулярных перевозок пассажиров и багажа автомобильным транспортом и городским наземным электрическим транспортом в РФ и внесении изменений и дополнений в отдельные законодательные акты Российской Федерации""
2) Федеральный закон от 02.03.2007 №25-ФЗ "О муниципальной службе в Российской Федерации"
3)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РФ"
4)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5) Федеральный закон от 06.10.2003 №131-ФЗ "Об общих принципах организации местного самоуправления в Российской Федерации"
6) Федеральный закон от 13.07.2015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7) Федеральный закон от 24.06.1999 №120-ФЗ "Об основах системы профилактики безнадзорности и правонарушений несовершеннолетних"</t>
  </si>
  <si>
    <t>1) в целом
2) в целом
ст.34
3) в целом
4) п.2, ст.26.3
пп.1, п.2, ст.26.3
пп.13, п.2, ст.26.3
пп.24.3, п.2, ст.26.3
5) ст.19
п.9, ст.34
6) в целом
7) в целом</t>
  </si>
  <si>
    <t>1) 13.07.2015 - не установлена
2) 01.06.2007 - не установлена
3) 19.10.1999 - не установлена
4) 19.10.1999 - не установлена
5) 06.10.2003 - не установлена
6) 13.07.2015 - не установлена
7) 30.06.1999 - не установлена</t>
  </si>
  <si>
    <t>Постановление Правительства Российской Федерации от 10.12.2002 №879 "Об утверждении Положения о регистрации и учете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</si>
  <si>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02.01.2003 - не установлена</t>
  </si>
  <si>
    <t>1) Закон Пермского края от 19.12.2006 №44-КЗ ""О наделении органов местного самоуправления муниципальных районов и городских округов государственными полномочиями по образованию комиссий по делам несовершеннолетних и защите их прав и организации их деятельности""
2) Закон Пермского края от 04.05.2008 №228-ПК "О муниципальной службе в Пермском крае"
3) Закон Пермского края от 28.12.2007 №172-ПК "О наделении органов местного самоуправления Пермского края государственными полномочиями по выплате компенсации части родительской платы за содержание ребенка (присмотр и уход за ребенком) в образовательных организациях, реализующих основную общеобразовательную программу дошкольного образования"
4) Закон Пермского края от 30.08.2010 №668-ПК "О наделении органов местного самоуправления государственными полномочиями Пермского края по составлению протоколов об административных правонарушениях"
5) Закон Пермского края от 17.10.2006 №20-КЗ "О передаче органам местного самоуправления Пермского края государственных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6) Закон Пермского края от 02.04.2010 №607-ПК "О передаче органам местного самоуправления отдельных государственных полномочий по организации оздоровления и отдыха детей"
7) Закон Пермского края от 06.04.2015 №460-ПК "Об административных правонарушениях в Пермском крае"
8) Закон Пермского края от 05.02.2016 №602-ПК "Об организации и обеспечении отдыха детей и их оздоровления в Пермском крае"</t>
  </si>
  <si>
    <t>1) в целом
ст.4,6,9
2) ст.12,19
ст.19
3) ст.1,6
4) ст.3,5
5) в целом
6) ст.1,6,7
7) в целом
8) ст.4,8,13</t>
  </si>
  <si>
    <t>1) 19.12.2006 - не установлена
2) 25.05.2008 - не установлена
3) 26.01.2008 - не установлена
4) 01.01.2011 - не установлена
5) 03.11.2006 - не установлена
6) 20.04.2010 - не установлена
7) 20.04.2015 - не установлена
8) 21.02.2016 - не установлена</t>
  </si>
  <si>
    <t>1) Постановление Правительства Пермского края от 20.12.2017 №1014-п ""Об утверждении Порядка предоставления и расходования единой субвенции на выполнение отдельных государственных полномочий в сфере образования из бюджета Пермского края бюджетам муниципальных районов и городских округов Пермского края""
2) Постановление Правительства Пермского края от 26.12.2014 №1557-п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3) Постановление Правительства Пермского края от 01.04.2013 №173-п "Об обеспечении отдыха,оздоровления и занятости детей"
4) Постановление Правительства Пермского края от 21.12.2007 №357-п "Об утверждении Порядка передачи и расходования субвенций, предоставляемых из бюджета Пермского края бюджетам муниципальных районов и городских округов Пермского края для осуществления государственных полномочий Пермского края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
5) Постановление Правительства Пермского края от 21.11.2012 №1324-п "Об утверждении Порядка предоставления субсидий (единовременных денежных выплат) на приобретение (строительство) жилого помещения реабилитированным лицам, имеющим инвалидность или являющимся пенсионерами, и проживающих совместно членов их семей Порядка предоставления и расходования субвенций из регионального фонда компенсаций на осуществление отдельных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t>
  </si>
  <si>
    <t>1) 20.12.2017 - не установлена
2) 01.01.2015 - не установлена
3) 19.04.2013 - не установлена
4) 28.12.2007 - не установлена
5) 07.12.2012 - не установлена</t>
  </si>
  <si>
    <t>1) Законы Пермского края от 10.05.2017 №88-ПК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2) Решение Земского Собрания Кунгурского муниципального района от 27.06.2013 №685 "Об утверждении Положения о денежном содержании муниципальных служащих Кунгурского муниципального района"
3) Постановление Администрации Кунгурского муниципального района от 01.02.2016 №37-01-10 "Об утверждении Порядка организации перевозок по муниципальным маршрутам регулярных перевозок пассажиров и багажа на территории Кунгурского муниципального района и Порядка подготовки документа планирования регулярных перевозок пассажиров и багажа на территории Кунгурского муниципального района"
4) Постановление Администрации Кунгурского муниципального района от 08.11.2018 №554-271-01-01 "Об утверждении муниципальной программы "Развитие жилищно-коммунального хозяйства, дорожной и уличной сети Кунгурского муниципального района""
5) Постановление Администрации Кунгурского муниципального района от 17.10.2018 №535-271-01-01 "Об утверждении муниципальной программы Развитие сельского хозяйства в Кунгурском муниципальном районе"
6) Постановление Администрации Кунгурского муниципального района от 29.05.2015 №224-01-10 "Об утверждении перечня должностных лиц органов местного самоуправления муниципального образования "Кунгурский муниципальный район", уполномоченных составлять протоколы об административных правонарушениях"
7) Решение Земского Собрания Кунгурского муниципального района от 25.04.2007 №46 "Об утверждении порядка формирования тарифов на перевозки пассажиров и багажа транспортом общего пользовния на пригородных маршрутах"</t>
  </si>
  <si>
    <t>1) в целом
2) в целом
3) в целом
4) в целом
5) в целом
6) в целом
7) в целом</t>
  </si>
  <si>
    <t>1) 01.07.2017 - не установлена
2) 01.07.2013 - не установлена
3) 01.02.2016 - не установлена
4) 01.01.2019 - не установлена
5) 01.01.2019 - не установлена
6) 02.06.2015 - не установлена
7) 08.05.2007 - не установлена</t>
  </si>
  <si>
    <t>01/04
01/13
04/05
05/05
07/09</t>
  </si>
  <si>
    <t>04
13
05
05
09</t>
  </si>
  <si>
    <t>1802</t>
  </si>
  <si>
    <t>1) Федеральный закон от 02.03.2007 №25-ФЗ "О муниципальной службе в Российской Федерации"
2)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Федеральный закон от 06.10.2003 №131-ФЗ "Об общих принципах организации местного самоуправления в Российской Федерации"
4) Федеральный закон от 24.06.1999 №120-ФЗ "Об основах системы профилактики безнадзорности и правонарушений несовершеннолетних"</t>
  </si>
  <si>
    <t>1) ст.34
2) п.2, ст.26.3
пп.13, п.2, ст.26.3
пп.24.3, п.2, ст.26.3
3) ст.19
п.9, ст.34
4) в целом
ст.11</t>
  </si>
  <si>
    <t>1) 01.06.2007 - не установлена
2) 19.10.1999 - не установлена
3) 06.10.2003 - не установлена
4) 30.06.1999 - не установлена</t>
  </si>
  <si>
    <t>1) Закон Пермского края от 19.12.2006 №44-КЗ ""О наделении органов местного самоуправления муниципальных районов и городских округов государственными полномочиями по образованию комиссий по делам несовершеннолетних и защите их прав и организации их деятельности""
2) Закон Пермского края от 04.05.2008 №228-ПК "О муниципальной службе в Пермском крае"
3) Закон Пермского края от 28.12.2007 №172-ПК "О наделении органов местного самоуправления Пермского края государственными полномочиями по выплате компенсации части родительской платы за содержание ребенка (присмотр и уход за ребенком) в образовательных организациях, реализующих основную общеобразовательную программу дошкольного образования"
4) Закон Пермского края от 02.04.2010 №607-ПК "О передаче органам местного самоуправления отдельных государственных полномочий по организации оздоровления и отдыха детей"
5) Закон Пермского края от 05.02.2016 №602-ПК "Об организации и обеспечении отдыха детей и их оздоровления в Пермском крае"</t>
  </si>
  <si>
    <t>1) в целом
ст.4,6,9
2) ст.12,19
3) ст.1,6
4) ст.1,6,7
5) ст.4,8,13</t>
  </si>
  <si>
    <t>1) 19.12.2006 - не установлена
2) 25.05.2008 - не установлена
3) 26.01.2008 - не установлена
4) 20.04.2010 - не установлена
5) 21.02.2016 - не установлена</t>
  </si>
  <si>
    <t>1) Постановление Правительства Пермского края от 20.12.2017 №1014-п ""Об утверждении Порядка предоставления и расходования единой субвенции на выполнение отдельных государственных полномочий в сфере образования из бюджета Пермского края бюджетам муниципальных районов и городских округов Пермского края""
2) Постановление Правительства Пермского края от 26.12.2014 №1557-п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3) Постановление Правительства Пермского края от 01.04.2013 №173-п "Об обеспечении отдыха,оздоровления и занятости детей"</t>
  </si>
  <si>
    <t>1) 20.12.2017 - не установлена
2) 01.01.2015 - не установлена
3) 19.04.2013 - не установлена</t>
  </si>
  <si>
    <t>1) Законы Пермского края от 10.05.2017 №88-ПК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2) Решение Земского Собрания Кунгурского муниципального района от 27.06.2013 №685 "Об утверждении Положения о денежном содержании муниципальных служащих Кунгурского муниципального района"
3) Постановление Администрации Кунгурского муниципального района от 17.10.2018 №535-271-01-01 "Об утверждении муниципальной программы Развитие сельского хозяйства в Кунгурском муниципальном районе"</t>
  </si>
  <si>
    <t>1) 01.07.2017 - не установлена
2) 01.07.2013 - не установлена
3) 01.01.2019 - не установлена</t>
  </si>
  <si>
    <t>01/04
04/05
05/05
07/09</t>
  </si>
  <si>
    <t>04
05
05
09</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</si>
  <si>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</si>
  <si>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1807</t>
  </si>
  <si>
    <t>1) Федеральный закон от 29.12.2006 №264-ФЗ "О развитии сельского хозяйства"
2) Федеральный закон от 06.10.2003 №131-ФЗ "Об общих принципах организации местного самоуправления в Российской Федерации"</t>
  </si>
  <si>
    <t>1) в целом
ст.11
2) п.25, ч.1</t>
  </si>
  <si>
    <t>1) 11.01.2007 - не установлена
2) 06.10.2003 - не установлена</t>
  </si>
  <si>
    <t>1) 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2013-2020 годы"
2) Постановление Правительства Российской Федерации от 01.03.2018 №209 "Об утверждении Правил предоставления и распределения в 2018 году иных межбюджетных трансфертов из федерального бюджета бюджетам субъектов Российской Федерации за счет бюджетных ассигнований резервного фонда Правительства Российской Федерации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3) Постановление Правительства Российской Федерации от 29.12.2016 №1528 "Об утверждении Правил предоставления из федерального бюджета субсидий российским кредитным организациям на возмещение недополученных ими доходов по кредитам, выданным сельскохозяйственным товаропроизводителям,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и о внесении изменений в пункт 9 Правил предоставления и распределения субсидий из федерального бюджета бюджетам субъектов Российской Федерации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</si>
  <si>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1) 14.09.2018 - не установлена
2) 01.03.2018 - не установлена
3) 29.12.2016 - не установлена</t>
  </si>
  <si>
    <t>п.1,2, ст.3</t>
  </si>
  <si>
    <t>Постановление Правительства Пермского края от 15.07.2013 №904-п "Об утверждении Порядка предоставления и использования субвенций из бюджета Пермского края бюджетам муниципальных районов, городских округов Пермского края для осуществления отдельных государственных полномочий по поддержке сельскохозяйственного производства, Порядка предоставления субвенций на расходы, необходимые органам местного самоуправления Пермского края для администрирования отдельных государственных полномочий по поддержке сельскохозяйственного производства, Правил расходования субвенций для осуществления отдельных государственных полномочий по поддержке сельскохозяйственного производства"</t>
  </si>
  <si>
    <t>пп.1.1,1.2,1.3, п.1</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</si>
  <si>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</si>
  <si>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</si>
  <si>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Федеральный закон от 06.10.1999 №184-ФЗ "" Об общих принципах организации законодательных ( представительных)и исполнительных органов государственной власти субъектов РФ ""</t>
  </si>
  <si>
    <t>п.14,2, ч.2, ст.26,3</t>
  </si>
  <si>
    <t>19.10.1999 - не установлена</t>
  </si>
  <si>
    <t>1) Закон Пермского края от 10.05.2017 №88-ПК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2) Закон Пермской области от 09.09.1996 №533 - 83 ""О социальных гарантиях и мерах социальной поддержки семьи, материнства, отцовства и детства в Пермском крае""</t>
  </si>
  <si>
    <t>1) 01.07.2017 - не установлена
2) 14.11.1996 - не установлена</t>
  </si>
  <si>
    <t>Постановление Правительства Пермского края от 19.07.2017 №670-п ""Об осуществлении отдельных государственных полномочий по обеспечению жилыми помещениями детей-сирот и детей, оставшихся без попечения родителей,лиц из числа детей-сирот, детей, оставшихся без попечения родителей, органами местного самоуправления муниципальных районов и городских округов Пермского края"</t>
  </si>
  <si>
    <t>05.08.2017 - не установлена</t>
  </si>
  <si>
    <t>10/04
10/06</t>
  </si>
  <si>
    <t>04
06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</si>
  <si>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</si>
  <si>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</si>
  <si>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 Решение Земского Собрания Кунгурского муниципального района от 30.11.2017 №546 "О принятии полномочий по решению вопросов местного значения по обследованию жилья и признанию нуждающимися в улучшении жилищных условий инвалидов и участников Великой Отечественной войны, членов семей погибших (умерших) инвалидов и участников Великой Отечественной войны"
2) Решение Земского Собрания Кунгурского муниципального района от 30.11.2017 №547 "О принятии части полномочий по решению вопросов местного значения в области жилищных отношений"</t>
  </si>
  <si>
    <t>1) 01.01.2018 - 31.12.2018
2) 01.01.2018 - 31.12.2018</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</si>
  <si>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</si>
  <si>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1841</t>
  </si>
  <si>
    <t>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</si>
  <si>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пп.24.3, п.2, ст.26.3</t>
  </si>
  <si>
    <t>18.10.1999 - не установлена</t>
  </si>
  <si>
    <t>1) Закон Пермского края от 02.04.2010 №607-ПК "О передаче органам местного самоуправления отдельных государственных полномочий по организации оздоровления и отдыха детей"
2) Закон Пермского края от 05.02.2016 №602-ПК "Об организации и обеспечении отдыха детей и их оздоровления в Пермском крае"</t>
  </si>
  <si>
    <t>1) ст.1,6,7
2) ст.4,8,13</t>
  </si>
  <si>
    <t>1) 20.04.2010 - не установлена
2) 21.02.2016 - не установлена</t>
  </si>
  <si>
    <t>Постановление Правительства Пермского края от 01.04.2013 №173-п "Об обеспечении отдыха,оздоровления и занятости детей"</t>
  </si>
  <si>
    <t>19.04.2013 - не установлена</t>
  </si>
  <si>
    <t>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</si>
  <si>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1893</t>
  </si>
  <si>
    <t>Федеральный закон от 06.10.1999 №184-ФЗ "Об общих принципах организации законодательных ( представительных)и исполнительных органов государственной власти субъектов РФ""</t>
  </si>
  <si>
    <t>пп.3, п.2, ст.26.3</t>
  </si>
  <si>
    <t>Закон Пермского края от 09.07.2007 №74-ПК "О наделении органов местного самоуправления муниципальных районов и городских округов государственными полномочиями по хранению, комплектованию, учету и использованию архивных документов государственной части документов архивного фонда Пермского края"</t>
  </si>
  <si>
    <t>п.2, ст.5</t>
  </si>
  <si>
    <t>24.07.2007 - не установлена</t>
  </si>
  <si>
    <t>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</si>
  <si>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1896</t>
  </si>
  <si>
    <t>1) Закон Пермского края от 08.12.2014 №404-ПК "О награждении знаком отличия Пермского края обучающихся общеобразовательных организаций, профессиональных образовательных организаций Пермского края"
2) Закон Пермского края от 14.11.2008 №339-ПК "О наделении органов местного самоуправления Пермского края государственными полномочиями Пермского края по предоставлению мер социальной поддержки педагогическим работникам"
3) Закон Пермской области от 30.11.2004 №1845-395 "О социальной поддержке отдельных категорий граждан, работающих и проживающих в сельской местности и поселках городского типа (рабочих поселках), по оплате жилого помещения и коммунальных услуг"
4) Закон Пермского края от 12.03.2014 №308-ПК "Об образовании в Пермском крае"</t>
  </si>
  <si>
    <t>1) ст.4,5
2) в целом
3) в целом
4) ст.23</t>
  </si>
  <si>
    <t>1) 26.12.2014 - не установлена
2) 02.12.2008 - не установлена
3) 01.01.2005 - 31.12.2019
4) 28.03.2014 - не установлена</t>
  </si>
  <si>
    <t>1) Постановление Правительства Пермского края от 20.12.2017 №1014-п ""Об утверждении Порядка предоставления и расходования единой субвенции на выполнение отдельных государственных полномочий в сфере образования из бюджета Пермского края бюджетам муниципальных районов и городских округов Пермского края""
2) Постановление Правительства Пермского края от 31.03.2017 №176-п ""Об утверждении Порядка предоставления иных межбюджетных трансфертов из бюджета Пермского края бюджетам муниципальных районов (городских округов) Пермского края на предоставление единовременной компенсационной выплаты педагогическому работнику на приобретение (строительство) жилого помещения, расположенного на территории сельского населенного пункта Пермского края, Порядка предоставления единовременной компенсационной выплаты педагогическому работнику на приобретение (строительство) жилого помещения, расположенного на территории сельского населенного пункта Пермского края""
3) Постановление Правительства Пермского края от 14.08.2015 №536-п "О награждении знаком отличия Пермского края обучающихся общеобразовательных организаций, профессиональных образовательных организаций Пермского края"</t>
  </si>
  <si>
    <t>1) в целом
2) в целом
3) п.4.1</t>
  </si>
  <si>
    <t>1) 20.12.2017 - не установлена
2) 15.04.2017 - не установлена
3) 30.08.2015 - не установлена</t>
  </si>
  <si>
    <t>Постановление Администрации Кунгурского муниципального района от 20.11.2018 №567-271-01-01 "Об утверждении муниципальной программы Кунгурского муниципального районы "Развитие культуры в Кунгурском муниципальном районе""</t>
  </si>
  <si>
    <t>07/01
07/02
10/03</t>
  </si>
  <si>
    <t>01
02
03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</si>
  <si>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</si>
  <si>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</si>
  <si>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</si>
  <si>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</si>
  <si>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 Федеральный закон от 29.12.2012 №273-ФЗ "Об образовании в Российской Федерации"
2)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</si>
  <si>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пп.3,5, п.1, ст.8
2) пп.13, п.2, ст.26.3</t>
  </si>
  <si>
    <t>1) 30.12.2012 - не установлена
2) 18.10.1999 - не установлена</t>
  </si>
  <si>
    <t>1) Закон Пермского края от 03.02.2008 №194-ПК "О наделении органов местного самоуправления Пермского края государственными полномочиями по выплате вознаграждения за выполнение функций классного руководителя педагогическим работникам муниципальных образовательных учреждений"
2) Закон Пермского края от 12.03.2014 №308-ПК "Об образовании в Пермском крае"</t>
  </si>
  <si>
    <t>1) ст.1,3,6,7
2) в целом</t>
  </si>
  <si>
    <t>1) 18.02.2008 - не установлена
2) 28.03.2014 - не установлена</t>
  </si>
  <si>
    <t>1) Постановление Правительства Пермского края от 20.12.2017 №1014-п ""Об утверждении Порядка предоставления и расходования единой субвенции на выполнение отдельных государственных полномочий в сфере образования из бюджета Пермского края бюджетам муниципальных районов и городских округов Пермского края""
2) Постановление Правительства Пермского края от 16.10.2012 №1106-п "О реализации мероприятий по стимулированию педагогических работников по результатам обучения школьников"
3) Постановление Правительства Пермского края от 30.05.2018 №294-п "Об утверждении Порядка предоставления и расходования субвенции из бюджета Пермского края бюджетам муниципальных районов (городских округов) Пермского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4) Постановление Правительства Пермского края от 21.03.2014 №179-п "Об утверждении Порядка предоставления и расходования субвенций из бюджета Пермского края бюджетам муниципальных районов и городских округов Пермского края на осуществление отдельных государственных полномочий в сфере образования"
5) Постановление Правительства Пермского края от 30.05.2014 №420-п "Об утверждении Порядка предоставления и расходования субвенций, переданных из бюджета Пермского края бюджетам муниципальных районов (городских округов) Пермского края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6) Постановление Правительства Пермского края от 05.12.2017 №969-п "Об утверждении Порядка реализации мероприятий по стимулированию педагогических работников по результатам обучения школьников по итогам 2016/2017, 2017/2018, 2018/2019, 2019/2020 учебных годов"</t>
  </si>
  <si>
    <t>1) 20.12.2017 - не установлена
2) 02.11.2012 - не установлена
3) 12.06.2018 - не установлена
4) 11.04.2014 - не установлена
5) 20.06.2014 - не установлена
6) 05.12.2017 - не установлена</t>
  </si>
  <si>
    <t>1) Постановление Администрации Кунгурского муниципального района от 30.12.2016 №741-01-10 "Об утверждении Положений о формировании системы оплаты труда и стимулировании работников муниципальных образовательных организаций Кунгурского муниципального района"
2) Постановление Администрации Кунгурского муниципального района от 30.06.2014 №99-01-10 "Об утверждении Положений о формировании системы оплаты труда и стимулировании работников муниципальных образовательных организаций Кунгурского муниципального района"</t>
  </si>
  <si>
    <t>1) 31.12.2016 - не установлена
2) 01.09.2014 - 02.09.2017</t>
  </si>
  <si>
    <t>07/02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</si>
  <si>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</si>
  <si>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</si>
  <si>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 Закон Пермского края от 28.12.2007 №172-ПК "О наделении органов местного самоуправления Пермского края государственными полномочиями по выплате компенсации части родительской платы за содержание ребенка (присмотр и уход за ребенком) в образовательных организациях, реализующих основную общеобразовательную программу дошкольного образования"
2) Закон Пермского края от 23.12.2006 №46-КЗ "О наделении органов местного самоуправления Пермского края отдельными государственными полномочиями в сфере образования"
3) Закон Пермского края от 12.03.2014 №308-ПК "Об образовании в Пермском крае"</t>
  </si>
  <si>
    <t>1) ст.1,6
2) в целом
ст.1,2,6
3) в целом</t>
  </si>
  <si>
    <t>1) 26.01.2008 - не установлена
2) 09.01.2007 - не установлена
3) 28.03.2014 - не установлена</t>
  </si>
  <si>
    <t>1) Постановление Правительства Пермского края от 20.12.2017 №1014-п ""Об утверждении Порядка предоставления и расходования единой субвенции на выполнение отдельных государственных полномочий в сфере образования из бюджета Пермского края бюджетам муниципальных районов и городских округов Пермского края""
2) Постановление Правительства Пермского края от 26.12.2014 №1557-п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3) Постановление Правительства Пермского края от 30.05.2018 №294-п "Об утверждении Порядка предоставления и расходования субвенции из бюджета Пермского края бюджетам муниципальных районов (городских округов) Пермского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4) Постановление Правительства Пермского края от 21.03.2014 №179-п "Об утверждении Порядка предоставления и расходования субвенций из бюджета Пермского края бюджетам муниципальных районов и городских округов Пермского края на осуществление отдельных государственных полномочий в сфере образования"
5) Постановление Правительства Пермского края от 14.02.2014 №78-п "Об утверждении Порядка предоставления и расходования субвенций из бюджета Пермского края местным бюджетам на реализацию государственных полномочий Пермского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</si>
  <si>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 20.12.2017 - не установлена
2) 01.01.2015 - не установлена
3) 12.06.2018 - не установлена
4) 11.04.2014 - не установлена
5) 07.03.2014 - не установлена</t>
  </si>
  <si>
    <t>07/01
10/03
10/04</t>
  </si>
  <si>
    <t>01
03
04</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</si>
  <si>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</si>
  <si>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</si>
  <si>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по предоставлению дотаций на выравнивание бюджетной обеспеченности городских, сельских поселений, всего</t>
  </si>
  <si>
    <t>2101</t>
  </si>
  <si>
    <t>п.20, ч.1, ст.15</t>
  </si>
  <si>
    <t>Решение Земского Собрания Кунгурского муниципального района от 25.12.2008 №171 "Об утверждении Порядка предоставления сельским поселениям Кунгурского муниципального района межбюджетных трансфертов"</t>
  </si>
  <si>
    <t>01.01.2009 - не установлена</t>
  </si>
  <si>
    <t>14/01</t>
  </si>
  <si>
    <t>по предоставлению иных межбюджетных трансфертов, всего</t>
  </si>
  <si>
    <t>2200</t>
  </si>
  <si>
    <t>в иных случаях, не связанных с заключением соглашений, предусмотренных в подпункте 1.6.4.1, всего</t>
  </si>
  <si>
    <t>2300</t>
  </si>
  <si>
    <t>иные межбюджетные трансферты на предоставление средств краевого бюджета органам местного самоуправления поселений</t>
  </si>
  <si>
    <t>2301</t>
  </si>
  <si>
    <t>1) Федеральный закон от 06.10.2003 №131-ФЗ "Об общих принципах организации местного самоуправления в Российской Федерации"
2) Федеральный закон от 06.10.2003 №131ФЗ "Об общих принципах организациии местного самоуправления в РФ"</t>
  </si>
  <si>
    <t>1) п.4, ч.1, ст.15
2) ст.65
п.4, ч.1, ст.14,65</t>
  </si>
  <si>
    <t>1) 06.10.2003 - не установлена
2) 06.10.2008 - не установлена</t>
  </si>
  <si>
    <t>1) Постановление Администрации Кунгурского муниципального района от 06.02.2017 №54-271-01-01 "Об утверждении Положения о порядке и условиях отбора мероприятий (объектов) поселенческого уровня для включения их в муниципальные программы и инвестиционные проекты Кунгурского муниципального района"
2) Постановление Администрации Кунгурского муниципального района от 25.12.2013 №288-01-10 "Устойчивое развитие сельских территорий Кунгурского муниципального района"</t>
  </si>
  <si>
    <t>1) 02.03.2017 - не установлена
2) 01.01.2014 - не установлена</t>
  </si>
  <si>
    <t>05/01
05/02</t>
  </si>
  <si>
    <t>01
02</t>
  </si>
  <si>
    <t>иные межбюджетные трансферты на оказание целевой финансовой помощи органам местного самоуправления поселений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РФ)</t>
  </si>
  <si>
    <t>2303</t>
  </si>
  <si>
    <t>Федеральный закон от 06.10.2003 №131ФЗ "Об общих принципах организациии местного самоуправления в РФ"</t>
  </si>
  <si>
    <t>п.4, ч.1, ст.14,65</t>
  </si>
  <si>
    <t>06.10.2008 - не установлена</t>
  </si>
  <si>
    <t>иные межбюджетные трансферты на оказание целевой финансовой помощи органам местного самоуправления поселений (организация библиотечного обслуживания населения, комплектование и обеспечение сохранности библиотечных фондов библиотек поселения; создание условий для организации досуга и обеспечения жителей поселения услугами организаций культуры,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t>
  </si>
  <si>
    <t>2304</t>
  </si>
  <si>
    <t>1) ч.3, ст.65
п.19.1, ч.1, ст.15
2) ст.40</t>
  </si>
  <si>
    <t>Постановление Правительства Российской Федерации (Об утверждении ГП) от 15.04.2014 №317 ""Об утверждении государственной программы Российской Федерации "Развитие культуры и туризма" на 2013 - 2020 годы""</t>
  </si>
  <si>
    <t>02.05.2014 - не установлена</t>
  </si>
  <si>
    <t>1) Постановление Администрации Кунгурского муниципального района от 09.02.2017 №68-271-01-10 "О VIII Конкурсе социальных и культурных проектов Кунгурского муниципального района"
2) Решение Земского Собрания Кунгурского муниципального района от 25.12.2008 №171 "Об утверждении Порядка предоставления сельским поселениям Кунгурского муниципального района межбюджетных трансфертов"
3) Постановление Администрации Кунгурского муниципального района от 23.05.2014 №73-01-10 "Об утверждении Порядка предоставления субсидий из бюджета Кунгурского муниципального района на реализацию социальных и культурных проектов"
4) Постановление Администрации Кунгурского муниципального района от 15.12.2015 №636-01-10 "Об утверждении муниципальной программы "Развитие культуры в Кунгурском муниципальном районе"
5) Постановление Администрации Кунгурского муниципального района от 20.11.2018 №567-271-01-01 "Об утверждении муниципальной программы Кунгурского муниципального районы "Развитие культуры в Кунгурском муниципальном районе""
6) Постановление Администрации Кунгурского муниципального района от 05.04.2017 №187-271-01-10 "Об утверждении победителей VIII Конкурса социальных и культурных проектов Кунгурского муниципального района"</t>
  </si>
  <si>
    <t>1) 16.02.2017 - не установлена
2) 01.01.2009 - не установлена
3) 27.05.2014 - не установлена
4) 31.12.2015 - не установлена
5) 01.01.2019 - не установлена
6) 18.04.2017 - не установлена</t>
  </si>
  <si>
    <t>08/01</t>
  </si>
  <si>
    <t>иные межбюджетные трансферты на оказание целевой финансовой помощи органам местного самоуправления поселений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</si>
  <si>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2305</t>
  </si>
  <si>
    <t>ст.65
п.6, ч.1, ст.14</t>
  </si>
  <si>
    <t>05/01</t>
  </si>
  <si>
    <t>иные межбюджетные трансферты на оказание целевой финансовой помощи органам местного самоуправления поселений (обеспечение первичных мер пожарной безопасности в границах населенных пунктов поселения)</t>
  </si>
  <si>
    <t>2306</t>
  </si>
  <si>
    <t>ст.65
п.9, ч.1, ст.14</t>
  </si>
  <si>
    <t>03/10</t>
  </si>
  <si>
    <t>иные межбюджетные трансферты на оказание целевой финансовой помощи органам местного самоуправления поселений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t>
  </si>
  <si>
    <t>2308</t>
  </si>
  <si>
    <t>1) Федеральный закон от 06.10.2003 №131 - ФЗ "Об общих принципах организации местного самоуправления в Российской Федерации"
2) Федеральный закон от 06.10.2003 №131-ФЗ "Об общих принципах организации местного самоуправления в Российской Федерации"</t>
  </si>
  <si>
    <t>1) п.5, ч.1, ст.14,65
2) ст.65
п.5, ч.1, ст.14</t>
  </si>
  <si>
    <t>1) 06.10.2003 - не установлена
2) 06.10.2003 - не установлена</t>
  </si>
  <si>
    <t>иные межбюджетные трансферты на оказание целевой финансовой помощи органам местного самоуправления поселений (иные направления)</t>
  </si>
  <si>
    <t>2311</t>
  </si>
  <si>
    <t>ст.65
ч.1, ст.14</t>
  </si>
  <si>
    <t>05/03</t>
  </si>
  <si>
    <t>иные межбюджетные трансферты на оказание нецелевой финансовой помощи органам местного самоуправления поселений (в виде иных дотаций)</t>
  </si>
  <si>
    <t>2313</t>
  </si>
  <si>
    <t>ст.65</t>
  </si>
  <si>
    <t>14/02</t>
  </si>
  <si>
    <t>Итого расходных обязательств муниципальных образований, без учета внутренних оборотов</t>
  </si>
  <si>
    <t>10600</t>
  </si>
  <si>
    <t>Итого расходных обязательств муниципальных образований</t>
  </si>
  <si>
    <t>10700</t>
  </si>
  <si>
    <t>1) ст.9.1, 31
2) абз.1 ч.4, ст.15</t>
  </si>
  <si>
    <t xml:space="preserve">1) Постановление Администрации Кунгурского муниципального района от 08.02.2017 №65-271-01-01 "Об утверждении Положения о системе оплаты труда работников муниципальных бюджетных, автономных учреждений Кунгурского района в сфере средств массовой информации"
2) Постановление Администрации Кунгурского муниципального района от 18.07.2012 №355-01-10 "Об утверждении Положения о системе оплаты труда работников муниципальных учреждений Кунгурского муниципального района, подведомственных администрации Кунгурского муниципального района"
3) Постановление Администрации Кунгурского муниципального района от 06.11.2018 №552-271-01-01 "Об утверждении муниципальной программы "Управление имущественным комплексом органов местного самоуправления Кунгурского муниципального района"
4) Постановление Администрации Кунгурского муниципального района от 09.12.2015 №622-01-10 "Об утверждении муниципальной программы "Управление имущественным комплексом органов местного самоуправления Кунгурского муниципального района"        5)  Постановление Администрации Кунгурского муниципального района от 19.12.2018 №600-271-01-01 "Об утверждении муниципальной программы Кунгурского муниципального района "Информационная и внутренняя политика в Кунгурском муниципальном районе" </t>
  </si>
  <si>
    <t>1) в целом
2) пп.4.1, п.4
3) в целом
4) в целом                             5) в целом</t>
  </si>
  <si>
    <t>1) 16.02.2017 - не установлена
2) 24.09.2012 - не установлена
3) 01.01.2019 - не установлена
4) 14.12.2015 - не установлена 5) 01.01.2019 - не установлена</t>
  </si>
  <si>
    <t xml:space="preserve">1) Решение Земского Собрания Кунгурского муниципального района от 24.02.2010 №111 "Об учреждении печатного средства массовой информации и утверждении положения о порядке его формирования, издания и распространения"                    2)  Постановление Администрации Кунгурского муниципального района от 19.12.2018 №600-271-01-01 "Об утверждении муниципальной программы Кунгурского муниципального района "Информационная и внутренняя политика в Кунгурском муниципальном районе" </t>
  </si>
  <si>
    <t>1) в целом  2) в целом</t>
  </si>
  <si>
    <t>1) 24.02.2010 - не установлена   2) 01.01.2019 - не установлена</t>
  </si>
  <si>
    <t>1) Постановление Администрации Кунгурского муниципального района от 17.08.2015 №392-01-10 "Об утверждении муниципальной программы «Гармонизация межнациональных и межконфессиональных отношений на территории Кунгурского муниципального района"     2) Постановление Администрации Кунгурского муниципального района от 19.12.2018 №602-271-01-01 "Об утверждении муниципальной программы Кунгурского муниципального района «Гармонизация межнациональных и межконфессиональных отношений на территории Кунгурского муниципального района"</t>
  </si>
  <si>
    <t>1) в целом   2) в целом</t>
  </si>
  <si>
    <t>1) 27.08.2015 - не установлена   2) 01.01.2019 - не установлена</t>
  </si>
  <si>
    <t>РЕЕСТР РАСХОДНЫХ ОБЯЗАТЕЛЬСТВ КУНГУРСКОГО МУНИЦИПАЛЬНОГО РАЙОНА</t>
  </si>
  <si>
    <t>Финансовый орган</t>
  </si>
  <si>
    <t>"26"декабря 2018 г.</t>
  </si>
  <si>
    <t>на 2017-2021 годы (к решению о бюджете Кунгурского муниципального района на 2019-2021 годы (второе чтение))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</si>
</sst>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8" x14ac:knownFonts="1">
    <font>
      <sz val="11"/>
      <color indexed="8"/>
      <name val="Calibri"/>
      <family val="2"/>
      <scheme val="minor"/>
    </font>
    <font>
      <sz val="7"/>
      <color indexed="8"/>
      <name val="Times New Roman"/>
      <family val="1"/>
      <charset val="204"/>
    </font>
    <font>
      <sz val="8"/>
      <color indexed="8"/>
      <name val="Times New Roman"/>
      <family val="1"/>
      <charset val="204"/>
    </font>
    <font>
      <sz val="11"/>
      <color indexed="8"/>
      <name val="Times New Roman"/>
      <family val="1"/>
      <charset val="204"/>
    </font>
    <font>
      <u/>
      <sz val="8"/>
      <color indexed="8"/>
      <name val="Times New Roman"/>
      <family val="1"/>
      <charset val="204"/>
    </font>
    <font>
      <b/>
      <sz val="9"/>
      <color indexed="8"/>
      <name val="Times New Roman"/>
      <family val="1"/>
      <charset val="204"/>
    </font>
    <font>
      <b/>
      <sz val="8"/>
      <color indexed="8"/>
      <name val="Times New Roman"/>
      <family val="1"/>
      <charset val="204"/>
    </font>
    <font>
      <sz val="8"/>
      <color indexed="8"/>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0">
    <xf numFmtId="0" fontId="0" fillId="0" borderId="0" xfId="0"/>
    <xf numFmtId="0" fontId="0" fillId="2" borderId="0" xfId="0" applyFill="1"/>
    <xf numFmtId="49" fontId="1" fillId="2" borderId="1" xfId="0" applyNumberFormat="1" applyFont="1" applyFill="1" applyBorder="1" applyAlignment="1">
      <alignment vertical="center" wrapText="1"/>
    </xf>
    <xf numFmtId="49" fontId="3" fillId="2" borderId="1" xfId="0" applyNumberFormat="1" applyFont="1" applyFill="1" applyBorder="1" applyAlignment="1">
      <alignment vertical="center" wrapText="1"/>
    </xf>
    <xf numFmtId="49" fontId="3" fillId="2" borderId="1" xfId="0" applyNumberFormat="1" applyFont="1" applyFill="1" applyBorder="1" applyAlignment="1">
      <alignment vertical="top" wrapText="1"/>
    </xf>
    <xf numFmtId="0" fontId="4" fillId="2" borderId="1" xfId="0" applyNumberFormat="1" applyFont="1" applyFill="1" applyBorder="1"/>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vertical="center" wrapText="1"/>
    </xf>
    <xf numFmtId="4" fontId="0" fillId="2" borderId="0" xfId="0" applyNumberFormat="1" applyFill="1"/>
    <xf numFmtId="0" fontId="2" fillId="2" borderId="4"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2" fillId="2" borderId="4" xfId="0" applyNumberFormat="1"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4" fontId="2" fillId="2" borderId="4" xfId="0" applyNumberFormat="1" applyFont="1" applyFill="1" applyBorder="1" applyAlignment="1">
      <alignment horizontal="right" vertical="center" wrapText="1"/>
    </xf>
    <xf numFmtId="4" fontId="7" fillId="2" borderId="4" xfId="0" applyNumberFormat="1" applyFont="1" applyFill="1" applyBorder="1" applyAlignment="1">
      <alignment horizontal="right" vertical="center" wrapText="1"/>
    </xf>
    <xf numFmtId="165" fontId="2" fillId="2" borderId="4" xfId="0" applyNumberFormat="1" applyFont="1" applyFill="1" applyBorder="1" applyAlignment="1">
      <alignment horizontal="right" vertical="center" wrapText="1"/>
    </xf>
    <xf numFmtId="165" fontId="7" fillId="2" borderId="4" xfId="0" applyNumberFormat="1" applyFont="1" applyFill="1" applyBorder="1" applyAlignment="1">
      <alignment horizontal="right" vertical="center" wrapText="1"/>
    </xf>
    <xf numFmtId="164" fontId="2" fillId="2" borderId="4" xfId="0" applyNumberFormat="1" applyFont="1" applyFill="1" applyBorder="1" applyAlignment="1">
      <alignment horizontal="center" vertical="center" wrapText="1"/>
    </xf>
    <xf numFmtId="164" fontId="2" fillId="2" borderId="4" xfId="0" applyNumberFormat="1" applyFont="1" applyFill="1" applyBorder="1" applyAlignment="1">
      <alignment horizontal="left" vertical="center" wrapText="1"/>
    </xf>
    <xf numFmtId="0" fontId="2" fillId="2" borderId="4"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0" fontId="2" fillId="2" borderId="5"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0" fontId="2" fillId="2" borderId="3"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164" fontId="2" fillId="2" borderId="1" xfId="0" applyNumberFormat="1" applyFont="1" applyFill="1" applyBorder="1" applyAlignment="1">
      <alignment horizontal="left" vertical="center" wrapText="1"/>
    </xf>
    <xf numFmtId="0" fontId="2" fillId="2" borderId="14"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2" xfId="0" applyNumberFormat="1" applyFont="1" applyFill="1" applyBorder="1" applyAlignment="1">
      <alignment horizontal="left" vertical="center" wrapText="1"/>
    </xf>
    <xf numFmtId="0" fontId="2" fillId="2" borderId="12"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19"/>
  <sheetViews>
    <sheetView tabSelected="1" zoomScale="77" zoomScaleNormal="77" workbookViewId="0">
      <selection activeCell="A7" sqref="A7"/>
    </sheetView>
  </sheetViews>
  <sheetFormatPr defaultColWidth="9.109375" defaultRowHeight="13.2" customHeight="1" x14ac:dyDescent="0.3"/>
  <cols>
    <col min="1" max="1" width="29.5546875" style="1" customWidth="1"/>
    <col min="2" max="2" width="8.5546875" style="1" customWidth="1"/>
    <col min="3" max="3" width="32.33203125" style="1" customWidth="1"/>
    <col min="4" max="4" width="16.6640625" style="1" customWidth="1"/>
    <col min="5" max="5" width="12.33203125" style="1" customWidth="1"/>
    <col min="6" max="7" width="16.6640625" style="1" customWidth="1"/>
    <col min="8" max="8" width="9.44140625" style="1" customWidth="1"/>
    <col min="9" max="9" width="8.6640625" style="1" customWidth="1"/>
    <col min="10" max="10" width="56" style="1" customWidth="1"/>
    <col min="11" max="11" width="16.6640625" style="1" customWidth="1"/>
    <col min="12" max="12" width="8.6640625" style="1" customWidth="1"/>
    <col min="13" max="14" width="16.6640625" style="1" customWidth="1"/>
    <col min="15" max="15" width="11.109375" style="1" customWidth="1"/>
    <col min="16" max="16" width="8.6640625" style="1" customWidth="1"/>
    <col min="17" max="18" width="16.6640625" style="1" customWidth="1"/>
    <col min="19" max="19" width="8.6640625" style="1" customWidth="1"/>
    <col min="20" max="21" width="16.6640625" style="1" customWidth="1"/>
    <col min="22" max="22" width="8.6640625" style="1" customWidth="1"/>
    <col min="23" max="23" width="41.109375" style="1" customWidth="1"/>
    <col min="24" max="24" width="16.6640625" style="1" customWidth="1"/>
    <col min="25" max="25" width="11" style="1" customWidth="1"/>
    <col min="26" max="26" width="61.5546875" style="1" customWidth="1"/>
    <col min="27" max="27" width="16.6640625" style="1" customWidth="1"/>
    <col min="28" max="28" width="11.33203125" style="1" customWidth="1"/>
    <col min="29" max="29" width="165.44140625" style="1" customWidth="1"/>
    <col min="30" max="30" width="16.6640625" style="1" customWidth="1"/>
    <col min="31" max="31" width="22.33203125" style="1" customWidth="1"/>
    <col min="32" max="33" width="8.6640625" style="1" customWidth="1"/>
    <col min="34" max="34" width="8" style="1" customWidth="1"/>
    <col min="35" max="35" width="10.5546875" style="1" customWidth="1"/>
    <col min="36" max="36" width="10" style="1" customWidth="1"/>
    <col min="37" max="37" width="8.6640625" style="1" customWidth="1"/>
    <col min="38" max="38" width="9.33203125" style="1" customWidth="1"/>
    <col min="39" max="39" width="10.44140625" style="1" customWidth="1"/>
    <col min="40" max="40" width="9.88671875" style="1" customWidth="1"/>
    <col min="41" max="41" width="9.5546875" style="1" customWidth="1"/>
    <col min="42" max="43" width="9.44140625" style="1" customWidth="1"/>
    <col min="44" max="44" width="8.6640625" style="1" customWidth="1"/>
    <col min="45" max="45" width="10.44140625" style="1" customWidth="1"/>
    <col min="46" max="46" width="8.5546875" style="1" customWidth="1"/>
    <col min="47" max="47" width="9" style="1" customWidth="1"/>
    <col min="48" max="48" width="10.88671875" style="1" customWidth="1"/>
    <col min="49" max="50" width="10.44140625" style="1" customWidth="1"/>
    <col min="51" max="51" width="12.6640625" style="1" customWidth="1"/>
    <col min="52" max="52" width="13.6640625" style="1" customWidth="1"/>
    <col min="53" max="53" width="11.6640625" style="1" customWidth="1"/>
    <col min="54" max="54" width="11.88671875" style="1" customWidth="1"/>
    <col min="55" max="55" width="11.5546875" style="1" customWidth="1"/>
    <col min="56" max="56" width="13.109375" style="1" customWidth="1"/>
    <col min="57" max="57" width="12.44140625" style="1" customWidth="1"/>
    <col min="58" max="58" width="11.44140625" style="1" customWidth="1"/>
    <col min="59" max="59" width="10.88671875" style="1" customWidth="1"/>
    <col min="60" max="60" width="11.109375" style="1" customWidth="1"/>
    <col min="61" max="61" width="10.5546875" style="1" customWidth="1"/>
    <col min="62" max="62" width="11.109375" style="1" customWidth="1"/>
    <col min="63" max="63" width="11.33203125" style="1" customWidth="1"/>
    <col min="64" max="64" width="13.33203125" style="1" customWidth="1"/>
    <col min="65" max="65" width="12.109375" style="1" customWidth="1"/>
    <col min="66" max="66" width="11.88671875" style="1" customWidth="1"/>
    <col min="67" max="67" width="10.88671875" style="1" customWidth="1"/>
    <col min="68" max="68" width="10.33203125" style="1" customWidth="1"/>
    <col min="69" max="69" width="10.6640625" style="1" customWidth="1"/>
    <col min="70" max="70" width="10.44140625" style="1" customWidth="1"/>
    <col min="71" max="71" width="13.6640625" style="1" customWidth="1"/>
    <col min="72" max="72" width="9.88671875" style="1" customWidth="1"/>
    <col min="73" max="73" width="12.88671875" style="1" customWidth="1"/>
    <col min="74" max="75" width="11.44140625" style="1" customWidth="1"/>
    <col min="76" max="76" width="10.44140625" style="1" customWidth="1"/>
    <col min="77" max="77" width="12" style="1" customWidth="1"/>
    <col min="78" max="78" width="12.5546875" style="1" customWidth="1"/>
    <col min="79" max="80" width="12" style="1" customWidth="1"/>
    <col min="81" max="81" width="11" style="1" customWidth="1"/>
    <col min="82" max="82" width="13.33203125" style="1" customWidth="1"/>
    <col min="83" max="83" width="10.6640625" style="1" customWidth="1"/>
    <col min="84" max="84" width="11" style="1" bestFit="1" customWidth="1"/>
    <col min="85" max="85" width="11.5546875" style="1" customWidth="1"/>
    <col min="86" max="86" width="11.109375" style="1" customWidth="1"/>
    <col min="87" max="87" width="10.6640625" style="1" bestFit="1" customWidth="1"/>
    <col min="88" max="88" width="14.33203125" style="1" customWidth="1"/>
    <col min="89" max="89" width="13.44140625" style="1" customWidth="1"/>
    <col min="90" max="90" width="12.44140625" style="1" customWidth="1"/>
    <col min="91" max="92" width="10.6640625" style="1" bestFit="1" customWidth="1"/>
    <col min="93" max="93" width="11.33203125" style="1" customWidth="1"/>
    <col min="94" max="94" width="10.44140625" style="1" customWidth="1"/>
    <col min="95" max="95" width="12.88671875" style="1" customWidth="1"/>
    <col min="96" max="96" width="12" style="1" customWidth="1"/>
    <col min="97" max="97" width="11.44140625" style="1" customWidth="1"/>
    <col min="98" max="98" width="10.5546875" style="1" customWidth="1"/>
    <col min="99" max="99" width="9.44140625" style="1" customWidth="1"/>
    <col min="100" max="100" width="12.44140625" style="1" customWidth="1"/>
    <col min="101" max="101" width="11.5546875" style="1" customWidth="1"/>
    <col min="102" max="102" width="12.6640625" style="1" customWidth="1"/>
    <col min="103" max="103" width="13.109375" style="1" customWidth="1"/>
    <col min="104" max="104" width="12.6640625" style="1" customWidth="1"/>
    <col min="105" max="105" width="11.6640625" style="1" customWidth="1"/>
    <col min="106" max="106" width="11.88671875" style="1" customWidth="1"/>
    <col min="107" max="107" width="12.6640625" style="1" customWidth="1"/>
    <col min="108" max="108" width="11.44140625" style="1" customWidth="1"/>
    <col min="109" max="109" width="11" style="1" bestFit="1" customWidth="1"/>
    <col min="110" max="110" width="11" style="1" customWidth="1"/>
    <col min="111" max="111" width="9.88671875" style="1" customWidth="1"/>
    <col min="112" max="112" width="10.5546875" style="1" customWidth="1"/>
    <col min="113" max="113" width="9.88671875" style="1" customWidth="1"/>
    <col min="114" max="115" width="11.33203125" style="1" customWidth="1"/>
    <col min="116" max="116" width="12.88671875" style="1" customWidth="1"/>
    <col min="117" max="117" width="13.109375" style="1" customWidth="1"/>
    <col min="118" max="118" width="10.33203125" style="1" customWidth="1"/>
    <col min="119" max="120" width="12.44140625" style="1" customWidth="1"/>
    <col min="121" max="121" width="13.109375" style="1" customWidth="1"/>
    <col min="122" max="122" width="12" style="1" customWidth="1"/>
    <col min="123" max="123" width="12.33203125" style="1" customWidth="1"/>
    <col min="124" max="124" width="13.5546875" style="1" customWidth="1"/>
    <col min="125" max="125" width="24.6640625" style="1" customWidth="1"/>
    <col min="126" max="16384" width="9.109375" style="1"/>
  </cols>
  <sheetData>
    <row r="1" spans="1:125" ht="14.4" x14ac:dyDescent="0.3">
      <c r="AS1" s="2"/>
      <c r="AT1" s="2"/>
      <c r="AU1" s="2"/>
      <c r="AV1" s="2"/>
      <c r="AW1" s="2"/>
      <c r="AX1" s="2"/>
      <c r="AY1" s="2"/>
      <c r="AZ1" s="2"/>
      <c r="BA1" s="2"/>
      <c r="BB1" s="2"/>
      <c r="BC1" s="2"/>
      <c r="BD1" s="2"/>
      <c r="BE1" s="2"/>
      <c r="BF1" s="2"/>
      <c r="BG1" s="2"/>
      <c r="BH1" s="2"/>
      <c r="CB1" s="2"/>
      <c r="CC1" s="2"/>
      <c r="CD1" s="2"/>
      <c r="CE1" s="2"/>
      <c r="CF1" s="2"/>
      <c r="CG1" s="2"/>
      <c r="CH1" s="2"/>
      <c r="CI1" s="2"/>
      <c r="CJ1" s="2"/>
      <c r="CK1" s="2"/>
      <c r="CL1" s="2"/>
      <c r="CM1" s="26"/>
      <c r="CN1" s="26"/>
      <c r="CO1" s="26"/>
      <c r="CP1" s="26"/>
      <c r="CQ1" s="2"/>
      <c r="DQ1" s="2"/>
      <c r="DR1" s="26"/>
      <c r="DS1" s="26"/>
      <c r="DT1" s="26"/>
      <c r="DU1" s="26"/>
    </row>
    <row r="2" spans="1:125" ht="14.4" x14ac:dyDescent="0.3">
      <c r="AS2" s="3"/>
      <c r="AT2" s="3"/>
      <c r="AU2" s="3"/>
      <c r="AV2" s="3"/>
      <c r="AW2" s="4"/>
      <c r="AX2" s="4"/>
      <c r="AY2" s="4"/>
      <c r="AZ2" s="4"/>
      <c r="BA2" s="4"/>
      <c r="BB2" s="4"/>
      <c r="BC2" s="3"/>
      <c r="BD2" s="3"/>
      <c r="BE2" s="3"/>
      <c r="BF2" s="3"/>
      <c r="BG2" s="3"/>
      <c r="BH2" s="3"/>
      <c r="CB2" s="3"/>
      <c r="CC2" s="3"/>
      <c r="CD2" s="3"/>
      <c r="CE2" s="3"/>
      <c r="CF2" s="3"/>
      <c r="CG2" s="3"/>
      <c r="CH2" s="3"/>
      <c r="CI2" s="3"/>
      <c r="CJ2" s="3"/>
      <c r="CK2" s="3"/>
      <c r="CL2" s="3"/>
      <c r="CM2" s="26"/>
      <c r="CN2" s="26"/>
      <c r="CO2" s="26"/>
      <c r="CP2" s="26"/>
      <c r="CQ2" s="3"/>
      <c r="DQ2" s="3"/>
      <c r="DR2" s="33"/>
      <c r="DS2" s="26"/>
      <c r="DT2" s="26"/>
      <c r="DU2" s="26"/>
    </row>
    <row r="3" spans="1:125" ht="14.4" x14ac:dyDescent="0.3">
      <c r="A3" s="5"/>
    </row>
    <row r="4" spans="1:125" ht="24.9" customHeight="1" x14ac:dyDescent="0.3">
      <c r="A4" s="39" t="s">
        <v>660</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row>
    <row r="5" spans="1:125" ht="14.4" x14ac:dyDescent="0.3"/>
    <row r="6" spans="1:125" ht="18" customHeight="1" x14ac:dyDescent="0.3">
      <c r="A6" s="29" t="s">
        <v>663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row>
    <row r="7" spans="1:125" ht="14.4" x14ac:dyDescent="0.3"/>
    <row r="8" spans="1:125" ht="14.4" x14ac:dyDescent="0.3">
      <c r="A8" s="6" t="s">
        <v>661</v>
      </c>
      <c r="D8" s="37" t="s">
        <v>48</v>
      </c>
      <c r="E8" s="37"/>
      <c r="F8" s="37"/>
      <c r="G8" s="37"/>
      <c r="H8" s="37"/>
      <c r="I8" s="37"/>
      <c r="U8" s="7"/>
      <c r="V8" s="7"/>
      <c r="W8" s="7"/>
      <c r="X8" s="7"/>
      <c r="Y8" s="7"/>
      <c r="Z8" s="7"/>
      <c r="AA8" s="7"/>
      <c r="AB8" s="7"/>
      <c r="AC8" s="7"/>
      <c r="AD8" s="7"/>
      <c r="AE8" s="7"/>
      <c r="AF8" s="7"/>
      <c r="AG8" s="7"/>
      <c r="AH8" s="7"/>
    </row>
    <row r="9" spans="1:125" ht="14.4" x14ac:dyDescent="0.3">
      <c r="A9" s="6" t="s">
        <v>49</v>
      </c>
      <c r="CV9" s="8"/>
      <c r="DK9" s="8"/>
    </row>
    <row r="10" spans="1:125" ht="14.4" x14ac:dyDescent="0.3"/>
    <row r="11" spans="1:125" ht="27" customHeight="1" x14ac:dyDescent="0.3">
      <c r="A11" s="30" t="s">
        <v>0</v>
      </c>
      <c r="B11" s="30" t="s">
        <v>1</v>
      </c>
      <c r="C11" s="19" t="s">
        <v>2</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27" t="s">
        <v>3</v>
      </c>
      <c r="AG11" s="30" t="s">
        <v>4</v>
      </c>
      <c r="AH11" s="32"/>
      <c r="AI11" s="23" t="s">
        <v>5</v>
      </c>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4"/>
      <c r="BM11" s="23" t="s">
        <v>6</v>
      </c>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4"/>
      <c r="CQ11" s="23" t="s">
        <v>7</v>
      </c>
      <c r="CR11" s="25"/>
      <c r="CS11" s="25"/>
      <c r="CT11" s="25"/>
      <c r="CU11" s="25"/>
      <c r="CV11" s="25"/>
      <c r="CW11" s="25"/>
      <c r="CX11" s="25"/>
      <c r="CY11" s="25"/>
      <c r="CZ11" s="25"/>
      <c r="DA11" s="25"/>
      <c r="DB11" s="25"/>
      <c r="DC11" s="25"/>
      <c r="DD11" s="25"/>
      <c r="DE11" s="25"/>
      <c r="DF11" s="23" t="s">
        <v>8</v>
      </c>
      <c r="DG11" s="25"/>
      <c r="DH11" s="25"/>
      <c r="DI11" s="25"/>
      <c r="DJ11" s="25"/>
      <c r="DK11" s="25"/>
      <c r="DL11" s="25"/>
      <c r="DM11" s="25"/>
      <c r="DN11" s="25"/>
      <c r="DO11" s="25"/>
      <c r="DP11" s="25"/>
      <c r="DQ11" s="25"/>
      <c r="DR11" s="25"/>
      <c r="DS11" s="25"/>
      <c r="DT11" s="25"/>
      <c r="DU11" s="19" t="s">
        <v>9</v>
      </c>
    </row>
    <row r="12" spans="1:125" ht="14.4" x14ac:dyDescent="0.3">
      <c r="A12" s="20"/>
      <c r="B12" s="20"/>
      <c r="C12" s="19" t="s">
        <v>10</v>
      </c>
      <c r="D12" s="19"/>
      <c r="E12" s="19"/>
      <c r="F12" s="19"/>
      <c r="G12" s="19"/>
      <c r="H12" s="19"/>
      <c r="I12" s="19"/>
      <c r="J12" s="19"/>
      <c r="K12" s="19"/>
      <c r="L12" s="19"/>
      <c r="M12" s="19"/>
      <c r="N12" s="19"/>
      <c r="O12" s="19"/>
      <c r="P12" s="19"/>
      <c r="Q12" s="19"/>
      <c r="R12" s="19"/>
      <c r="S12" s="19"/>
      <c r="T12" s="19"/>
      <c r="U12" s="19"/>
      <c r="V12" s="19"/>
      <c r="W12" s="19" t="s">
        <v>11</v>
      </c>
      <c r="X12" s="19"/>
      <c r="Y12" s="19"/>
      <c r="Z12" s="19"/>
      <c r="AA12" s="19"/>
      <c r="AB12" s="19"/>
      <c r="AC12" s="30" t="s">
        <v>12</v>
      </c>
      <c r="AD12" s="31"/>
      <c r="AE12" s="32"/>
      <c r="AF12" s="38"/>
      <c r="AG12" s="20"/>
      <c r="AH12" s="22"/>
      <c r="AI12" s="20" t="s">
        <v>13</v>
      </c>
      <c r="AJ12" s="21"/>
      <c r="AK12" s="21"/>
      <c r="AL12" s="21"/>
      <c r="AM12" s="21"/>
      <c r="AN12" s="21"/>
      <c r="AO12" s="21"/>
      <c r="AP12" s="21"/>
      <c r="AQ12" s="21"/>
      <c r="AR12" s="22"/>
      <c r="AS12" s="30" t="s">
        <v>14</v>
      </c>
      <c r="AT12" s="31"/>
      <c r="AU12" s="31"/>
      <c r="AV12" s="31"/>
      <c r="AW12" s="32"/>
      <c r="AX12" s="30" t="s">
        <v>15</v>
      </c>
      <c r="AY12" s="31"/>
      <c r="AZ12" s="31"/>
      <c r="BA12" s="31"/>
      <c r="BB12" s="32"/>
      <c r="BC12" s="30" t="s">
        <v>16</v>
      </c>
      <c r="BD12" s="31"/>
      <c r="BE12" s="31"/>
      <c r="BF12" s="31"/>
      <c r="BG12" s="31"/>
      <c r="BH12" s="31"/>
      <c r="BI12" s="31"/>
      <c r="BJ12" s="31"/>
      <c r="BK12" s="31"/>
      <c r="BL12" s="32"/>
      <c r="BM12" s="20" t="s">
        <v>13</v>
      </c>
      <c r="BN12" s="21"/>
      <c r="BO12" s="21"/>
      <c r="BP12" s="21"/>
      <c r="BQ12" s="21"/>
      <c r="BR12" s="21"/>
      <c r="BS12" s="21"/>
      <c r="BT12" s="21"/>
      <c r="BU12" s="21"/>
      <c r="BV12" s="22"/>
      <c r="BW12" s="30" t="s">
        <v>14</v>
      </c>
      <c r="BX12" s="31"/>
      <c r="BY12" s="31"/>
      <c r="BZ12" s="31"/>
      <c r="CA12" s="32"/>
      <c r="CB12" s="30" t="s">
        <v>15</v>
      </c>
      <c r="CC12" s="31"/>
      <c r="CD12" s="31"/>
      <c r="CE12" s="31"/>
      <c r="CF12" s="32"/>
      <c r="CG12" s="30" t="s">
        <v>16</v>
      </c>
      <c r="CH12" s="31"/>
      <c r="CI12" s="31"/>
      <c r="CJ12" s="31"/>
      <c r="CK12" s="31"/>
      <c r="CL12" s="31"/>
      <c r="CM12" s="31"/>
      <c r="CN12" s="31"/>
      <c r="CO12" s="31"/>
      <c r="CP12" s="32"/>
      <c r="CQ12" s="30" t="s">
        <v>13</v>
      </c>
      <c r="CR12" s="31"/>
      <c r="CS12" s="31"/>
      <c r="CT12" s="31"/>
      <c r="CU12" s="32"/>
      <c r="CV12" s="30" t="s">
        <v>14</v>
      </c>
      <c r="CW12" s="31"/>
      <c r="CX12" s="31"/>
      <c r="CY12" s="31"/>
      <c r="CZ12" s="32"/>
      <c r="DA12" s="30" t="s">
        <v>15</v>
      </c>
      <c r="DB12" s="31"/>
      <c r="DC12" s="31"/>
      <c r="DD12" s="31"/>
      <c r="DE12" s="32"/>
      <c r="DF12" s="30" t="s">
        <v>13</v>
      </c>
      <c r="DG12" s="31"/>
      <c r="DH12" s="31"/>
      <c r="DI12" s="31"/>
      <c r="DJ12" s="32"/>
      <c r="DK12" s="30" t="s">
        <v>14</v>
      </c>
      <c r="DL12" s="31"/>
      <c r="DM12" s="31"/>
      <c r="DN12" s="31"/>
      <c r="DO12" s="32"/>
      <c r="DP12" s="30" t="s">
        <v>15</v>
      </c>
      <c r="DQ12" s="31"/>
      <c r="DR12" s="31"/>
      <c r="DS12" s="31"/>
      <c r="DT12" s="31"/>
      <c r="DU12" s="19"/>
    </row>
    <row r="13" spans="1:125" ht="22.35" customHeight="1" x14ac:dyDescent="0.3">
      <c r="A13" s="20"/>
      <c r="B13" s="20"/>
      <c r="C13" s="19" t="s">
        <v>17</v>
      </c>
      <c r="D13" s="19"/>
      <c r="E13" s="19"/>
      <c r="F13" s="19" t="s">
        <v>18</v>
      </c>
      <c r="G13" s="19"/>
      <c r="H13" s="19"/>
      <c r="I13" s="19"/>
      <c r="J13" s="23" t="s">
        <v>19</v>
      </c>
      <c r="K13" s="25"/>
      <c r="L13" s="24"/>
      <c r="M13" s="19" t="s">
        <v>20</v>
      </c>
      <c r="N13" s="19"/>
      <c r="O13" s="19"/>
      <c r="P13" s="19"/>
      <c r="Q13" s="19" t="s">
        <v>21</v>
      </c>
      <c r="R13" s="19"/>
      <c r="S13" s="19"/>
      <c r="T13" s="19" t="s">
        <v>22</v>
      </c>
      <c r="U13" s="19"/>
      <c r="V13" s="19"/>
      <c r="W13" s="19" t="s">
        <v>23</v>
      </c>
      <c r="X13" s="19"/>
      <c r="Y13" s="19"/>
      <c r="Z13" s="19" t="s">
        <v>24</v>
      </c>
      <c r="AA13" s="19"/>
      <c r="AB13" s="19"/>
      <c r="AC13" s="34"/>
      <c r="AD13" s="35"/>
      <c r="AE13" s="36"/>
      <c r="AF13" s="38"/>
      <c r="AG13" s="34"/>
      <c r="AH13" s="36"/>
      <c r="AI13" s="34" t="s">
        <v>43</v>
      </c>
      <c r="AJ13" s="35"/>
      <c r="AK13" s="35"/>
      <c r="AL13" s="35"/>
      <c r="AM13" s="35"/>
      <c r="AN13" s="35"/>
      <c r="AO13" s="35"/>
      <c r="AP13" s="35"/>
      <c r="AQ13" s="35"/>
      <c r="AR13" s="36"/>
      <c r="AS13" s="20" t="s">
        <v>44</v>
      </c>
      <c r="AT13" s="21"/>
      <c r="AU13" s="21"/>
      <c r="AV13" s="21"/>
      <c r="AW13" s="22"/>
      <c r="AX13" s="20" t="s">
        <v>45</v>
      </c>
      <c r="AY13" s="21"/>
      <c r="AZ13" s="21"/>
      <c r="BA13" s="21"/>
      <c r="BB13" s="22"/>
      <c r="BC13" s="34"/>
      <c r="BD13" s="35"/>
      <c r="BE13" s="35"/>
      <c r="BF13" s="35"/>
      <c r="BG13" s="35"/>
      <c r="BH13" s="35"/>
      <c r="BI13" s="35"/>
      <c r="BJ13" s="35"/>
      <c r="BK13" s="35"/>
      <c r="BL13" s="36"/>
      <c r="BM13" s="34" t="s">
        <v>43</v>
      </c>
      <c r="BN13" s="35"/>
      <c r="BO13" s="35"/>
      <c r="BP13" s="35"/>
      <c r="BQ13" s="35"/>
      <c r="BR13" s="35"/>
      <c r="BS13" s="35"/>
      <c r="BT13" s="35"/>
      <c r="BU13" s="35"/>
      <c r="BV13" s="36"/>
      <c r="BW13" s="20" t="s">
        <v>44</v>
      </c>
      <c r="BX13" s="21"/>
      <c r="BY13" s="21"/>
      <c r="BZ13" s="21"/>
      <c r="CA13" s="22"/>
      <c r="CB13" s="20" t="s">
        <v>45</v>
      </c>
      <c r="CC13" s="21"/>
      <c r="CD13" s="21"/>
      <c r="CE13" s="21"/>
      <c r="CF13" s="22"/>
      <c r="CG13" s="34"/>
      <c r="CH13" s="35"/>
      <c r="CI13" s="35"/>
      <c r="CJ13" s="35"/>
      <c r="CK13" s="35"/>
      <c r="CL13" s="35"/>
      <c r="CM13" s="35"/>
      <c r="CN13" s="35"/>
      <c r="CO13" s="35"/>
      <c r="CP13" s="36"/>
      <c r="CQ13" s="20" t="s">
        <v>43</v>
      </c>
      <c r="CR13" s="21"/>
      <c r="CS13" s="21"/>
      <c r="CT13" s="21"/>
      <c r="CU13" s="22"/>
      <c r="CV13" s="20" t="s">
        <v>44</v>
      </c>
      <c r="CW13" s="21"/>
      <c r="CX13" s="21"/>
      <c r="CY13" s="21"/>
      <c r="CZ13" s="22"/>
      <c r="DA13" s="20" t="s">
        <v>45</v>
      </c>
      <c r="DB13" s="21"/>
      <c r="DC13" s="21"/>
      <c r="DD13" s="21"/>
      <c r="DE13" s="22"/>
      <c r="DF13" s="20" t="s">
        <v>43</v>
      </c>
      <c r="DG13" s="21"/>
      <c r="DH13" s="21"/>
      <c r="DI13" s="21"/>
      <c r="DJ13" s="22"/>
      <c r="DK13" s="20" t="s">
        <v>44</v>
      </c>
      <c r="DL13" s="21"/>
      <c r="DM13" s="21"/>
      <c r="DN13" s="21"/>
      <c r="DO13" s="22"/>
      <c r="DP13" s="20" t="s">
        <v>45</v>
      </c>
      <c r="DQ13" s="21"/>
      <c r="DR13" s="21"/>
      <c r="DS13" s="21"/>
      <c r="DT13" s="21"/>
      <c r="DU13" s="19"/>
    </row>
    <row r="14" spans="1:125" ht="34.950000000000003" customHeight="1" x14ac:dyDescent="0.3">
      <c r="A14" s="20"/>
      <c r="B14" s="20"/>
      <c r="C14" s="19" t="s">
        <v>25</v>
      </c>
      <c r="D14" s="19" t="s">
        <v>26</v>
      </c>
      <c r="E14" s="19" t="s">
        <v>27</v>
      </c>
      <c r="F14" s="19" t="s">
        <v>25</v>
      </c>
      <c r="G14" s="19" t="s">
        <v>26</v>
      </c>
      <c r="H14" s="19" t="s">
        <v>27</v>
      </c>
      <c r="I14" s="19" t="s">
        <v>28</v>
      </c>
      <c r="J14" s="19" t="s">
        <v>25</v>
      </c>
      <c r="K14" s="19" t="s">
        <v>29</v>
      </c>
      <c r="L14" s="19" t="s">
        <v>27</v>
      </c>
      <c r="M14" s="19" t="s">
        <v>25</v>
      </c>
      <c r="N14" s="19" t="s">
        <v>29</v>
      </c>
      <c r="O14" s="19" t="s">
        <v>27</v>
      </c>
      <c r="P14" s="19" t="s">
        <v>28</v>
      </c>
      <c r="Q14" s="19" t="s">
        <v>25</v>
      </c>
      <c r="R14" s="19" t="s">
        <v>29</v>
      </c>
      <c r="S14" s="19" t="s">
        <v>27</v>
      </c>
      <c r="T14" s="19" t="s">
        <v>25</v>
      </c>
      <c r="U14" s="19" t="s">
        <v>29</v>
      </c>
      <c r="V14" s="19" t="s">
        <v>27</v>
      </c>
      <c r="W14" s="19" t="s">
        <v>25</v>
      </c>
      <c r="X14" s="19" t="s">
        <v>26</v>
      </c>
      <c r="Y14" s="19" t="s">
        <v>27</v>
      </c>
      <c r="Z14" s="19" t="s">
        <v>25</v>
      </c>
      <c r="AA14" s="19" t="s">
        <v>29</v>
      </c>
      <c r="AB14" s="19" t="s">
        <v>27</v>
      </c>
      <c r="AC14" s="19" t="s">
        <v>25</v>
      </c>
      <c r="AD14" s="19" t="s">
        <v>26</v>
      </c>
      <c r="AE14" s="19" t="s">
        <v>27</v>
      </c>
      <c r="AF14" s="38"/>
      <c r="AG14" s="27" t="s">
        <v>30</v>
      </c>
      <c r="AH14" s="27" t="s">
        <v>31</v>
      </c>
      <c r="AI14" s="23" t="s">
        <v>32</v>
      </c>
      <c r="AJ14" s="24"/>
      <c r="AK14" s="23" t="s">
        <v>33</v>
      </c>
      <c r="AL14" s="24"/>
      <c r="AM14" s="23" t="s">
        <v>34</v>
      </c>
      <c r="AN14" s="24"/>
      <c r="AO14" s="23" t="s">
        <v>35</v>
      </c>
      <c r="AP14" s="24"/>
      <c r="AQ14" s="23" t="s">
        <v>36</v>
      </c>
      <c r="AR14" s="24"/>
      <c r="AS14" s="19" t="s">
        <v>32</v>
      </c>
      <c r="AT14" s="19" t="s">
        <v>33</v>
      </c>
      <c r="AU14" s="19" t="s">
        <v>37</v>
      </c>
      <c r="AV14" s="19" t="s">
        <v>35</v>
      </c>
      <c r="AW14" s="19" t="s">
        <v>36</v>
      </c>
      <c r="AX14" s="19" t="s">
        <v>32</v>
      </c>
      <c r="AY14" s="19" t="s">
        <v>33</v>
      </c>
      <c r="AZ14" s="19" t="s">
        <v>38</v>
      </c>
      <c r="BA14" s="19" t="s">
        <v>35</v>
      </c>
      <c r="BB14" s="19" t="s">
        <v>36</v>
      </c>
      <c r="BC14" s="19" t="s">
        <v>32</v>
      </c>
      <c r="BD14" s="19" t="s">
        <v>46</v>
      </c>
      <c r="BE14" s="19"/>
      <c r="BF14" s="19"/>
      <c r="BG14" s="19"/>
      <c r="BH14" s="19" t="s">
        <v>32</v>
      </c>
      <c r="BI14" s="19" t="s">
        <v>47</v>
      </c>
      <c r="BJ14" s="19"/>
      <c r="BK14" s="19"/>
      <c r="BL14" s="19"/>
      <c r="BM14" s="23" t="s">
        <v>32</v>
      </c>
      <c r="BN14" s="24"/>
      <c r="BO14" s="23" t="s">
        <v>39</v>
      </c>
      <c r="BP14" s="24"/>
      <c r="BQ14" s="23" t="s">
        <v>38</v>
      </c>
      <c r="BR14" s="24"/>
      <c r="BS14" s="23" t="s">
        <v>35</v>
      </c>
      <c r="BT14" s="24"/>
      <c r="BU14" s="23" t="s">
        <v>36</v>
      </c>
      <c r="BV14" s="24"/>
      <c r="BW14" s="19" t="s">
        <v>32</v>
      </c>
      <c r="BX14" s="19" t="s">
        <v>33</v>
      </c>
      <c r="BY14" s="19" t="s">
        <v>38</v>
      </c>
      <c r="BZ14" s="19" t="s">
        <v>35</v>
      </c>
      <c r="CA14" s="19" t="s">
        <v>36</v>
      </c>
      <c r="CB14" s="19" t="s">
        <v>32</v>
      </c>
      <c r="CC14" s="19" t="s">
        <v>33</v>
      </c>
      <c r="CD14" s="19" t="s">
        <v>38</v>
      </c>
      <c r="CE14" s="19" t="s">
        <v>35</v>
      </c>
      <c r="CF14" s="19" t="s">
        <v>36</v>
      </c>
      <c r="CG14" s="19" t="s">
        <v>32</v>
      </c>
      <c r="CH14" s="19" t="s">
        <v>46</v>
      </c>
      <c r="CI14" s="19"/>
      <c r="CJ14" s="19"/>
      <c r="CK14" s="19"/>
      <c r="CL14" s="19" t="s">
        <v>32</v>
      </c>
      <c r="CM14" s="19" t="s">
        <v>47</v>
      </c>
      <c r="CN14" s="19"/>
      <c r="CO14" s="19"/>
      <c r="CP14" s="19"/>
      <c r="CQ14" s="19" t="s">
        <v>32</v>
      </c>
      <c r="CR14" s="19" t="s">
        <v>33</v>
      </c>
      <c r="CS14" s="19" t="s">
        <v>38</v>
      </c>
      <c r="CT14" s="27" t="s">
        <v>35</v>
      </c>
      <c r="CU14" s="19" t="s">
        <v>36</v>
      </c>
      <c r="CV14" s="19" t="s">
        <v>32</v>
      </c>
      <c r="CW14" s="19" t="s">
        <v>33</v>
      </c>
      <c r="CX14" s="19" t="s">
        <v>38</v>
      </c>
      <c r="CY14" s="27" t="s">
        <v>35</v>
      </c>
      <c r="CZ14" s="19" t="s">
        <v>36</v>
      </c>
      <c r="DA14" s="19" t="s">
        <v>32</v>
      </c>
      <c r="DB14" s="19" t="s">
        <v>33</v>
      </c>
      <c r="DC14" s="19" t="s">
        <v>38</v>
      </c>
      <c r="DD14" s="27" t="s">
        <v>35</v>
      </c>
      <c r="DE14" s="19" t="s">
        <v>36</v>
      </c>
      <c r="DF14" s="19" t="s">
        <v>32</v>
      </c>
      <c r="DG14" s="19" t="s">
        <v>33</v>
      </c>
      <c r="DH14" s="19" t="s">
        <v>38</v>
      </c>
      <c r="DI14" s="27" t="s">
        <v>35</v>
      </c>
      <c r="DJ14" s="19" t="s">
        <v>36</v>
      </c>
      <c r="DK14" s="19" t="s">
        <v>32</v>
      </c>
      <c r="DL14" s="19" t="s">
        <v>33</v>
      </c>
      <c r="DM14" s="19" t="s">
        <v>38</v>
      </c>
      <c r="DN14" s="27" t="s">
        <v>35</v>
      </c>
      <c r="DO14" s="19" t="s">
        <v>36</v>
      </c>
      <c r="DP14" s="19" t="s">
        <v>32</v>
      </c>
      <c r="DQ14" s="19" t="s">
        <v>33</v>
      </c>
      <c r="DR14" s="19" t="s">
        <v>38</v>
      </c>
      <c r="DS14" s="27" t="s">
        <v>35</v>
      </c>
      <c r="DT14" s="19" t="s">
        <v>36</v>
      </c>
      <c r="DU14" s="19"/>
    </row>
    <row r="15" spans="1:125" ht="44.4" customHeight="1" x14ac:dyDescent="0.3">
      <c r="A15" s="34"/>
      <c r="B15" s="34"/>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28"/>
      <c r="AG15" s="28"/>
      <c r="AH15" s="28"/>
      <c r="AI15" s="9" t="s">
        <v>40</v>
      </c>
      <c r="AJ15" s="9" t="s">
        <v>41</v>
      </c>
      <c r="AK15" s="9" t="s">
        <v>40</v>
      </c>
      <c r="AL15" s="9" t="s">
        <v>41</v>
      </c>
      <c r="AM15" s="9" t="s">
        <v>40</v>
      </c>
      <c r="AN15" s="9" t="s">
        <v>41</v>
      </c>
      <c r="AO15" s="9" t="s">
        <v>40</v>
      </c>
      <c r="AP15" s="9" t="s">
        <v>41</v>
      </c>
      <c r="AQ15" s="9" t="s">
        <v>40</v>
      </c>
      <c r="AR15" s="9" t="s">
        <v>41</v>
      </c>
      <c r="AS15" s="19"/>
      <c r="AT15" s="19"/>
      <c r="AU15" s="19"/>
      <c r="AV15" s="19"/>
      <c r="AW15" s="19"/>
      <c r="AX15" s="19"/>
      <c r="AY15" s="19"/>
      <c r="AZ15" s="19"/>
      <c r="BA15" s="19"/>
      <c r="BB15" s="19"/>
      <c r="BC15" s="19"/>
      <c r="BD15" s="9" t="s">
        <v>33</v>
      </c>
      <c r="BE15" s="9" t="s">
        <v>38</v>
      </c>
      <c r="BF15" s="9" t="s">
        <v>35</v>
      </c>
      <c r="BG15" s="9" t="s">
        <v>36</v>
      </c>
      <c r="BH15" s="19"/>
      <c r="BI15" s="9" t="s">
        <v>33</v>
      </c>
      <c r="BJ15" s="9" t="s">
        <v>38</v>
      </c>
      <c r="BK15" s="9" t="s">
        <v>35</v>
      </c>
      <c r="BL15" s="10" t="s">
        <v>42</v>
      </c>
      <c r="BM15" s="9" t="s">
        <v>40</v>
      </c>
      <c r="BN15" s="9" t="s">
        <v>41</v>
      </c>
      <c r="BO15" s="9" t="s">
        <v>40</v>
      </c>
      <c r="BP15" s="9" t="s">
        <v>41</v>
      </c>
      <c r="BQ15" s="9" t="s">
        <v>40</v>
      </c>
      <c r="BR15" s="9" t="s">
        <v>41</v>
      </c>
      <c r="BS15" s="9" t="s">
        <v>40</v>
      </c>
      <c r="BT15" s="9" t="s">
        <v>41</v>
      </c>
      <c r="BU15" s="9" t="s">
        <v>40</v>
      </c>
      <c r="BV15" s="9" t="s">
        <v>41</v>
      </c>
      <c r="BW15" s="19"/>
      <c r="BX15" s="19"/>
      <c r="BY15" s="19"/>
      <c r="BZ15" s="19"/>
      <c r="CA15" s="19"/>
      <c r="CB15" s="19"/>
      <c r="CC15" s="19"/>
      <c r="CD15" s="19"/>
      <c r="CE15" s="19"/>
      <c r="CF15" s="19"/>
      <c r="CG15" s="19"/>
      <c r="CH15" s="9" t="s">
        <v>33</v>
      </c>
      <c r="CI15" s="9" t="s">
        <v>38</v>
      </c>
      <c r="CJ15" s="9" t="s">
        <v>35</v>
      </c>
      <c r="CK15" s="9" t="s">
        <v>36</v>
      </c>
      <c r="CL15" s="19"/>
      <c r="CM15" s="9" t="s">
        <v>33</v>
      </c>
      <c r="CN15" s="9" t="s">
        <v>38</v>
      </c>
      <c r="CO15" s="9" t="s">
        <v>35</v>
      </c>
      <c r="CP15" s="9" t="s">
        <v>36</v>
      </c>
      <c r="CQ15" s="19"/>
      <c r="CR15" s="19"/>
      <c r="CS15" s="19"/>
      <c r="CT15" s="28"/>
      <c r="CU15" s="19"/>
      <c r="CV15" s="19"/>
      <c r="CW15" s="19"/>
      <c r="CX15" s="19"/>
      <c r="CY15" s="28"/>
      <c r="CZ15" s="19"/>
      <c r="DA15" s="19"/>
      <c r="DB15" s="19"/>
      <c r="DC15" s="19"/>
      <c r="DD15" s="28"/>
      <c r="DE15" s="19"/>
      <c r="DF15" s="19"/>
      <c r="DG15" s="19"/>
      <c r="DH15" s="19"/>
      <c r="DI15" s="28"/>
      <c r="DJ15" s="19"/>
      <c r="DK15" s="19"/>
      <c r="DL15" s="19"/>
      <c r="DM15" s="19"/>
      <c r="DN15" s="28"/>
      <c r="DO15" s="19"/>
      <c r="DP15" s="19"/>
      <c r="DQ15" s="19"/>
      <c r="DR15" s="19"/>
      <c r="DS15" s="28"/>
      <c r="DT15" s="19"/>
      <c r="DU15" s="19"/>
    </row>
    <row r="16" spans="1:125" ht="14.4" x14ac:dyDescent="0.3">
      <c r="A16" s="9">
        <v>1</v>
      </c>
      <c r="B16" s="9">
        <v>2</v>
      </c>
      <c r="C16" s="9">
        <v>3</v>
      </c>
      <c r="D16" s="9">
        <v>4</v>
      </c>
      <c r="E16" s="9">
        <v>5</v>
      </c>
      <c r="F16" s="9">
        <v>6</v>
      </c>
      <c r="G16" s="9">
        <v>7</v>
      </c>
      <c r="H16" s="9">
        <v>8</v>
      </c>
      <c r="I16" s="9">
        <v>9</v>
      </c>
      <c r="J16" s="9">
        <v>10</v>
      </c>
      <c r="K16" s="9">
        <v>11</v>
      </c>
      <c r="L16" s="9">
        <v>12</v>
      </c>
      <c r="M16" s="9">
        <v>13</v>
      </c>
      <c r="N16" s="9">
        <v>14</v>
      </c>
      <c r="O16" s="9">
        <v>15</v>
      </c>
      <c r="P16" s="9">
        <v>16</v>
      </c>
      <c r="Q16" s="9">
        <v>17</v>
      </c>
      <c r="R16" s="9">
        <v>18</v>
      </c>
      <c r="S16" s="9">
        <v>19</v>
      </c>
      <c r="T16" s="9">
        <v>20</v>
      </c>
      <c r="U16" s="9">
        <v>21</v>
      </c>
      <c r="V16" s="9">
        <v>22</v>
      </c>
      <c r="W16" s="9">
        <v>23</v>
      </c>
      <c r="X16" s="9">
        <v>24</v>
      </c>
      <c r="Y16" s="9">
        <v>25</v>
      </c>
      <c r="Z16" s="9">
        <v>26</v>
      </c>
      <c r="AA16" s="9">
        <v>27</v>
      </c>
      <c r="AB16" s="9">
        <v>28</v>
      </c>
      <c r="AC16" s="9">
        <v>29</v>
      </c>
      <c r="AD16" s="9">
        <v>30</v>
      </c>
      <c r="AE16" s="9">
        <v>31</v>
      </c>
      <c r="AF16" s="9">
        <v>32</v>
      </c>
      <c r="AG16" s="23">
        <v>33</v>
      </c>
      <c r="AH16" s="24"/>
      <c r="AI16" s="9">
        <v>34</v>
      </c>
      <c r="AJ16" s="9">
        <v>35</v>
      </c>
      <c r="AK16" s="9">
        <v>36</v>
      </c>
      <c r="AL16" s="9">
        <v>37</v>
      </c>
      <c r="AM16" s="9">
        <v>38</v>
      </c>
      <c r="AN16" s="9">
        <v>39</v>
      </c>
      <c r="AO16" s="9">
        <v>40</v>
      </c>
      <c r="AP16" s="9">
        <v>41</v>
      </c>
      <c r="AQ16" s="9">
        <v>42</v>
      </c>
      <c r="AR16" s="9">
        <v>43</v>
      </c>
      <c r="AS16" s="9">
        <v>44</v>
      </c>
      <c r="AT16" s="9">
        <v>45</v>
      </c>
      <c r="AU16" s="9">
        <v>46</v>
      </c>
      <c r="AV16" s="9">
        <v>47</v>
      </c>
      <c r="AW16" s="9">
        <v>48</v>
      </c>
      <c r="AX16" s="9">
        <v>49</v>
      </c>
      <c r="AY16" s="9">
        <v>50</v>
      </c>
      <c r="AZ16" s="9">
        <v>51</v>
      </c>
      <c r="BA16" s="9">
        <v>52</v>
      </c>
      <c r="BB16" s="9">
        <v>53</v>
      </c>
      <c r="BC16" s="9">
        <v>54</v>
      </c>
      <c r="BD16" s="9">
        <v>55</v>
      </c>
      <c r="BE16" s="9">
        <v>56</v>
      </c>
      <c r="BF16" s="9">
        <v>57</v>
      </c>
      <c r="BG16" s="9">
        <v>58</v>
      </c>
      <c r="BH16" s="9">
        <v>59</v>
      </c>
      <c r="BI16" s="9">
        <v>60</v>
      </c>
      <c r="BJ16" s="9">
        <v>61</v>
      </c>
      <c r="BK16" s="9">
        <v>62</v>
      </c>
      <c r="BL16" s="9">
        <v>63</v>
      </c>
      <c r="BM16" s="9">
        <v>64</v>
      </c>
      <c r="BN16" s="9">
        <v>65</v>
      </c>
      <c r="BO16" s="9">
        <v>66</v>
      </c>
      <c r="BP16" s="9">
        <v>67</v>
      </c>
      <c r="BQ16" s="9">
        <v>68</v>
      </c>
      <c r="BR16" s="9">
        <v>69</v>
      </c>
      <c r="BS16" s="9">
        <v>70</v>
      </c>
      <c r="BT16" s="9">
        <v>71</v>
      </c>
      <c r="BU16" s="9">
        <v>72</v>
      </c>
      <c r="BV16" s="9">
        <v>73</v>
      </c>
      <c r="BW16" s="9">
        <v>74</v>
      </c>
      <c r="BX16" s="9">
        <v>75</v>
      </c>
      <c r="BY16" s="9">
        <v>76</v>
      </c>
      <c r="BZ16" s="9">
        <v>77</v>
      </c>
      <c r="CA16" s="9">
        <v>78</v>
      </c>
      <c r="CB16" s="9">
        <v>79</v>
      </c>
      <c r="CC16" s="9">
        <v>80</v>
      </c>
      <c r="CD16" s="9">
        <v>81</v>
      </c>
      <c r="CE16" s="9">
        <v>82</v>
      </c>
      <c r="CF16" s="9">
        <v>83</v>
      </c>
      <c r="CG16" s="9">
        <v>84</v>
      </c>
      <c r="CH16" s="9">
        <v>85</v>
      </c>
      <c r="CI16" s="9">
        <v>86</v>
      </c>
      <c r="CJ16" s="9">
        <v>87</v>
      </c>
      <c r="CK16" s="9">
        <v>88</v>
      </c>
      <c r="CL16" s="9">
        <v>89</v>
      </c>
      <c r="CM16" s="9">
        <v>90</v>
      </c>
      <c r="CN16" s="9">
        <v>91</v>
      </c>
      <c r="CO16" s="9">
        <v>92</v>
      </c>
      <c r="CP16" s="9">
        <v>93</v>
      </c>
      <c r="CQ16" s="9">
        <v>94</v>
      </c>
      <c r="CR16" s="9">
        <v>95</v>
      </c>
      <c r="CS16" s="9">
        <v>96</v>
      </c>
      <c r="CT16" s="9">
        <v>97</v>
      </c>
      <c r="CU16" s="9">
        <v>98</v>
      </c>
      <c r="CV16" s="9">
        <v>99</v>
      </c>
      <c r="CW16" s="9">
        <v>100</v>
      </c>
      <c r="CX16" s="9">
        <v>101</v>
      </c>
      <c r="CY16" s="9">
        <v>102</v>
      </c>
      <c r="CZ16" s="9">
        <v>103</v>
      </c>
      <c r="DA16" s="9">
        <v>104</v>
      </c>
      <c r="DB16" s="9">
        <v>105</v>
      </c>
      <c r="DC16" s="9">
        <v>106</v>
      </c>
      <c r="DD16" s="9">
        <v>107</v>
      </c>
      <c r="DE16" s="9">
        <v>108</v>
      </c>
      <c r="DF16" s="9">
        <v>109</v>
      </c>
      <c r="DG16" s="9">
        <v>110</v>
      </c>
      <c r="DH16" s="9">
        <v>111</v>
      </c>
      <c r="DI16" s="9">
        <v>112</v>
      </c>
      <c r="DJ16" s="9">
        <v>113</v>
      </c>
      <c r="DK16" s="9">
        <v>114</v>
      </c>
      <c r="DL16" s="9">
        <v>115</v>
      </c>
      <c r="DM16" s="9">
        <v>116</v>
      </c>
      <c r="DN16" s="9">
        <v>117</v>
      </c>
      <c r="DO16" s="9">
        <v>118</v>
      </c>
      <c r="DP16" s="9">
        <v>119</v>
      </c>
      <c r="DQ16" s="9">
        <v>120</v>
      </c>
      <c r="DR16" s="9">
        <v>121</v>
      </c>
      <c r="DS16" s="9">
        <v>122</v>
      </c>
      <c r="DT16" s="9">
        <v>123</v>
      </c>
      <c r="DU16" s="9">
        <v>124</v>
      </c>
    </row>
    <row r="17" spans="1:125" ht="40.799999999999997" x14ac:dyDescent="0.3">
      <c r="A17" s="11" t="s">
        <v>50</v>
      </c>
      <c r="B17" s="12" t="s">
        <v>51</v>
      </c>
      <c r="C17" s="12" t="s">
        <v>52</v>
      </c>
      <c r="D17" s="12" t="s">
        <v>52</v>
      </c>
      <c r="E17" s="12" t="s">
        <v>52</v>
      </c>
      <c r="F17" s="12" t="s">
        <v>52</v>
      </c>
      <c r="G17" s="12" t="s">
        <v>52</v>
      </c>
      <c r="H17" s="12" t="s">
        <v>52</v>
      </c>
      <c r="I17" s="12" t="s">
        <v>52</v>
      </c>
      <c r="J17" s="12" t="s">
        <v>52</v>
      </c>
      <c r="K17" s="12" t="s">
        <v>52</v>
      </c>
      <c r="L17" s="12" t="s">
        <v>52</v>
      </c>
      <c r="M17" s="12" t="s">
        <v>52</v>
      </c>
      <c r="N17" s="12" t="s">
        <v>52</v>
      </c>
      <c r="O17" s="12" t="s">
        <v>52</v>
      </c>
      <c r="P17" s="12" t="s">
        <v>52</v>
      </c>
      <c r="Q17" s="12" t="s">
        <v>52</v>
      </c>
      <c r="R17" s="12" t="s">
        <v>52</v>
      </c>
      <c r="S17" s="12" t="s">
        <v>52</v>
      </c>
      <c r="T17" s="12" t="s">
        <v>52</v>
      </c>
      <c r="U17" s="12" t="s">
        <v>52</v>
      </c>
      <c r="V17" s="12" t="s">
        <v>52</v>
      </c>
      <c r="W17" s="12" t="s">
        <v>52</v>
      </c>
      <c r="X17" s="12" t="s">
        <v>52</v>
      </c>
      <c r="Y17" s="12" t="s">
        <v>52</v>
      </c>
      <c r="Z17" s="12" t="s">
        <v>52</v>
      </c>
      <c r="AA17" s="12" t="s">
        <v>52</v>
      </c>
      <c r="AB17" s="12" t="s">
        <v>52</v>
      </c>
      <c r="AC17" s="12" t="s">
        <v>52</v>
      </c>
      <c r="AD17" s="12" t="s">
        <v>52</v>
      </c>
      <c r="AE17" s="12" t="s">
        <v>52</v>
      </c>
      <c r="AF17" s="12" t="s">
        <v>52</v>
      </c>
      <c r="AG17" s="12" t="s">
        <v>52</v>
      </c>
      <c r="AH17" s="12" t="s">
        <v>52</v>
      </c>
      <c r="AI17" s="13">
        <v>1263270.3600000001</v>
      </c>
      <c r="AJ17" s="13">
        <v>1249308.92</v>
      </c>
      <c r="AK17" s="13">
        <v>10904.52</v>
      </c>
      <c r="AL17" s="13">
        <v>10091.83</v>
      </c>
      <c r="AM17" s="13">
        <v>676468.67</v>
      </c>
      <c r="AN17" s="13">
        <v>671566.36</v>
      </c>
      <c r="AO17" s="13">
        <v>13368.17</v>
      </c>
      <c r="AP17" s="13">
        <v>10500</v>
      </c>
      <c r="AQ17" s="13">
        <v>562528.99</v>
      </c>
      <c r="AR17" s="13">
        <v>557150.73</v>
      </c>
      <c r="AS17" s="14">
        <v>1017916.77</v>
      </c>
      <c r="AT17" s="14">
        <v>3596.57</v>
      </c>
      <c r="AU17" s="14">
        <v>530071.93000000005</v>
      </c>
      <c r="AV17" s="14">
        <v>0</v>
      </c>
      <c r="AW17" s="14">
        <v>484248.27</v>
      </c>
      <c r="AX17" s="13">
        <f>AX19+AX59+AX67+AX72+AX90+AX94</f>
        <v>1276213.5100000002</v>
      </c>
      <c r="AY17" s="13">
        <f t="shared" ref="AY17:BB17" si="0">AY19+AY59+AY67+AY72+AY90+AY94</f>
        <v>2054.5299999999997</v>
      </c>
      <c r="AZ17" s="13">
        <f t="shared" si="0"/>
        <v>753931.61</v>
      </c>
      <c r="BA17" s="13">
        <f t="shared" si="0"/>
        <v>0</v>
      </c>
      <c r="BB17" s="13">
        <f t="shared" si="0"/>
        <v>520227.37000000005</v>
      </c>
      <c r="BC17" s="13">
        <f>BC19+BC59+BC67+BC72+BC90+BC94</f>
        <v>1250687.6499999999</v>
      </c>
      <c r="BD17" s="13">
        <f t="shared" ref="BD17:BG17" si="1">BD19+BD59+BD67+BD72+BD90+BD94</f>
        <v>2944.72</v>
      </c>
      <c r="BE17" s="13">
        <f t="shared" si="1"/>
        <v>771328.78</v>
      </c>
      <c r="BF17" s="13">
        <f t="shared" si="1"/>
        <v>0</v>
      </c>
      <c r="BG17" s="13">
        <f t="shared" si="1"/>
        <v>476414.15</v>
      </c>
      <c r="BH17" s="13">
        <f t="shared" ref="BH17:BL17" si="2">BH19+BH59+BH67+BH72+BH90+BH94</f>
        <v>1059676.3199999998</v>
      </c>
      <c r="BI17" s="13">
        <f t="shared" si="2"/>
        <v>2409.5299999999997</v>
      </c>
      <c r="BJ17" s="13">
        <f t="shared" si="2"/>
        <v>588075.06999999995</v>
      </c>
      <c r="BK17" s="13">
        <f t="shared" si="2"/>
        <v>0</v>
      </c>
      <c r="BL17" s="13">
        <f t="shared" si="2"/>
        <v>469191.72</v>
      </c>
      <c r="BM17" s="14">
        <v>1078293.8999999999</v>
      </c>
      <c r="BN17" s="14">
        <v>1067679.6399999999</v>
      </c>
      <c r="BO17" s="14">
        <v>10714.37</v>
      </c>
      <c r="BP17" s="14">
        <v>9901.68</v>
      </c>
      <c r="BQ17" s="14">
        <v>525779.94999999995</v>
      </c>
      <c r="BR17" s="14">
        <v>524022.94</v>
      </c>
      <c r="BS17" s="14">
        <v>3368.17</v>
      </c>
      <c r="BT17" s="14">
        <v>500</v>
      </c>
      <c r="BU17" s="14">
        <v>538431.4</v>
      </c>
      <c r="BV17" s="14">
        <v>533255.02</v>
      </c>
      <c r="BW17" s="14">
        <v>1005982.54</v>
      </c>
      <c r="BX17" s="14">
        <v>3566.57</v>
      </c>
      <c r="BY17" s="14">
        <v>519257.7</v>
      </c>
      <c r="BZ17" s="14">
        <v>0</v>
      </c>
      <c r="CA17" s="14">
        <v>483158.27</v>
      </c>
      <c r="CB17" s="13">
        <f>CB19+CB59+CB67+CB72+CB90+CB94</f>
        <v>1111031.74</v>
      </c>
      <c r="CC17" s="13">
        <f t="shared" ref="CC17:CF17" si="3">CC19+CC59+CC67+CC72+CC90+CC94</f>
        <v>2054.5299999999997</v>
      </c>
      <c r="CD17" s="13">
        <f t="shared" si="3"/>
        <v>595342.16999999993</v>
      </c>
      <c r="CE17" s="13">
        <f t="shared" si="3"/>
        <v>0</v>
      </c>
      <c r="CF17" s="13">
        <f t="shared" si="3"/>
        <v>513635.04000000004</v>
      </c>
      <c r="CG17" s="13">
        <f>CG19+CG59+CG67+CG72+CG90+CG94</f>
        <v>1070139.97</v>
      </c>
      <c r="CH17" s="13">
        <f t="shared" ref="CH17:CP17" si="4">CH19+CH59+CH67+CH72+CH90+CH94</f>
        <v>2944.72</v>
      </c>
      <c r="CI17" s="13">
        <f t="shared" si="4"/>
        <v>592412.1</v>
      </c>
      <c r="CJ17" s="13">
        <f t="shared" si="4"/>
        <v>0</v>
      </c>
      <c r="CK17" s="13">
        <f t="shared" si="4"/>
        <v>474783.15</v>
      </c>
      <c r="CL17" s="13">
        <f t="shared" si="4"/>
        <v>1026027.8399999999</v>
      </c>
      <c r="CM17" s="13">
        <f t="shared" si="4"/>
        <v>2409.5299999999997</v>
      </c>
      <c r="CN17" s="13">
        <f t="shared" si="4"/>
        <v>556057.59</v>
      </c>
      <c r="CO17" s="13">
        <f t="shared" si="4"/>
        <v>0</v>
      </c>
      <c r="CP17" s="13">
        <f t="shared" si="4"/>
        <v>467560.72</v>
      </c>
      <c r="CQ17" s="13">
        <f t="shared" ref="CQ17:CZ17" si="5">CQ19+CQ59+CQ67+CQ72+CQ90+CQ94</f>
        <v>1263270.3499999999</v>
      </c>
      <c r="CR17" s="13">
        <f t="shared" si="5"/>
        <v>10904.529999999999</v>
      </c>
      <c r="CS17" s="13">
        <f t="shared" si="5"/>
        <v>676468.68</v>
      </c>
      <c r="CT17" s="13">
        <f t="shared" si="5"/>
        <v>13368.17</v>
      </c>
      <c r="CU17" s="13">
        <f t="shared" si="5"/>
        <v>562528.98</v>
      </c>
      <c r="CV17" s="13">
        <f t="shared" si="5"/>
        <v>1127808.05</v>
      </c>
      <c r="CW17" s="13">
        <f t="shared" si="5"/>
        <v>5252.12</v>
      </c>
      <c r="CX17" s="13">
        <f t="shared" si="5"/>
        <v>572170.74</v>
      </c>
      <c r="CY17" s="13">
        <f t="shared" si="5"/>
        <v>0</v>
      </c>
      <c r="CZ17" s="13">
        <f t="shared" si="5"/>
        <v>550385.18999999994</v>
      </c>
      <c r="DA17" s="13">
        <f>DA19+DA59+DA67+DA72+DA90+DA94</f>
        <v>1334637.45</v>
      </c>
      <c r="DB17" s="13">
        <f t="shared" ref="DB17:DE17" si="6">DB19+DB59+DB67+DB72+DB90+DB94</f>
        <v>2054.5299999999997</v>
      </c>
      <c r="DC17" s="13">
        <f t="shared" si="6"/>
        <v>753931.61</v>
      </c>
      <c r="DD17" s="13">
        <f t="shared" si="6"/>
        <v>0</v>
      </c>
      <c r="DE17" s="13">
        <f t="shared" si="6"/>
        <v>578651.31000000006</v>
      </c>
      <c r="DF17" s="13">
        <v>1076745.56</v>
      </c>
      <c r="DG17" s="13">
        <v>10714.37</v>
      </c>
      <c r="DH17" s="13">
        <v>525779.94999999995</v>
      </c>
      <c r="DI17" s="13">
        <v>3368.17</v>
      </c>
      <c r="DJ17" s="13">
        <v>536883.06999999995</v>
      </c>
      <c r="DK17" s="13">
        <f t="shared" ref="DK17:DO17" si="7">DK19+DK59+DK67+DK72+DK90+DK94</f>
        <v>1078543.81</v>
      </c>
      <c r="DL17" s="13">
        <f t="shared" si="7"/>
        <v>5222.12</v>
      </c>
      <c r="DM17" s="13">
        <f t="shared" si="7"/>
        <v>529356.5</v>
      </c>
      <c r="DN17" s="13">
        <f t="shared" si="7"/>
        <v>0</v>
      </c>
      <c r="DO17" s="13">
        <f t="shared" si="7"/>
        <v>543965.18999999994</v>
      </c>
      <c r="DP17" s="13">
        <f t="shared" ref="DP17:DT17" si="8">DP19+DP59+DP67+DP72+DP90+DP94</f>
        <v>1166241.6800000002</v>
      </c>
      <c r="DQ17" s="13">
        <f t="shared" si="8"/>
        <v>2054.5299999999997</v>
      </c>
      <c r="DR17" s="13">
        <f t="shared" si="8"/>
        <v>595158.16999999993</v>
      </c>
      <c r="DS17" s="13">
        <f t="shared" si="8"/>
        <v>0</v>
      </c>
      <c r="DT17" s="13">
        <f t="shared" si="8"/>
        <v>569028.98</v>
      </c>
      <c r="DU17" s="11" t="s">
        <v>52</v>
      </c>
    </row>
    <row r="18" spans="1:125" ht="14.4" x14ac:dyDescent="0.3">
      <c r="A18" s="11" t="s">
        <v>53</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5"/>
      <c r="AJ18" s="15"/>
      <c r="AK18" s="15"/>
      <c r="AL18" s="15"/>
      <c r="AM18" s="15"/>
      <c r="AN18" s="15"/>
      <c r="AO18" s="15"/>
      <c r="AP18" s="15"/>
      <c r="AQ18" s="15"/>
      <c r="AR18" s="15"/>
      <c r="AS18" s="16"/>
      <c r="AT18" s="16"/>
      <c r="AU18" s="16"/>
      <c r="AV18" s="16"/>
      <c r="AW18" s="16"/>
      <c r="AX18" s="15"/>
      <c r="AY18" s="15"/>
      <c r="AZ18" s="15"/>
      <c r="BA18" s="15"/>
      <c r="BB18" s="15"/>
      <c r="BC18" s="15"/>
      <c r="BD18" s="15"/>
      <c r="BE18" s="15"/>
      <c r="BF18" s="15"/>
      <c r="BG18" s="15"/>
      <c r="BH18" s="15"/>
      <c r="BI18" s="15"/>
      <c r="BJ18" s="15"/>
      <c r="BK18" s="15"/>
      <c r="BL18" s="15"/>
      <c r="BM18" s="16"/>
      <c r="BN18" s="16"/>
      <c r="BO18" s="16"/>
      <c r="BP18" s="16"/>
      <c r="BQ18" s="16"/>
      <c r="BR18" s="16"/>
      <c r="BS18" s="16"/>
      <c r="BT18" s="16"/>
      <c r="BU18" s="16"/>
      <c r="BV18" s="16"/>
      <c r="BW18" s="16"/>
      <c r="BX18" s="16"/>
      <c r="BY18" s="16"/>
      <c r="BZ18" s="16"/>
      <c r="CA18" s="16"/>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1"/>
    </row>
    <row r="19" spans="1:125" ht="61.2" x14ac:dyDescent="0.3">
      <c r="A19" s="11" t="s">
        <v>54</v>
      </c>
      <c r="B19" s="12" t="s">
        <v>55</v>
      </c>
      <c r="C19" s="12" t="s">
        <v>52</v>
      </c>
      <c r="D19" s="12" t="s">
        <v>52</v>
      </c>
      <c r="E19" s="12" t="s">
        <v>52</v>
      </c>
      <c r="F19" s="12" t="s">
        <v>52</v>
      </c>
      <c r="G19" s="12" t="s">
        <v>52</v>
      </c>
      <c r="H19" s="12" t="s">
        <v>52</v>
      </c>
      <c r="I19" s="12" t="s">
        <v>52</v>
      </c>
      <c r="J19" s="12" t="s">
        <v>52</v>
      </c>
      <c r="K19" s="12" t="s">
        <v>52</v>
      </c>
      <c r="L19" s="12" t="s">
        <v>52</v>
      </c>
      <c r="M19" s="12" t="s">
        <v>52</v>
      </c>
      <c r="N19" s="12" t="s">
        <v>52</v>
      </c>
      <c r="O19" s="12" t="s">
        <v>52</v>
      </c>
      <c r="P19" s="12" t="s">
        <v>52</v>
      </c>
      <c r="Q19" s="12" t="s">
        <v>52</v>
      </c>
      <c r="R19" s="12" t="s">
        <v>52</v>
      </c>
      <c r="S19" s="12" t="s">
        <v>52</v>
      </c>
      <c r="T19" s="12" t="s">
        <v>52</v>
      </c>
      <c r="U19" s="12" t="s">
        <v>52</v>
      </c>
      <c r="V19" s="12" t="s">
        <v>52</v>
      </c>
      <c r="W19" s="12" t="s">
        <v>52</v>
      </c>
      <c r="X19" s="12" t="s">
        <v>52</v>
      </c>
      <c r="Y19" s="12" t="s">
        <v>52</v>
      </c>
      <c r="Z19" s="12" t="s">
        <v>52</v>
      </c>
      <c r="AA19" s="12" t="s">
        <v>52</v>
      </c>
      <c r="AB19" s="12" t="s">
        <v>52</v>
      </c>
      <c r="AC19" s="12" t="s">
        <v>52</v>
      </c>
      <c r="AD19" s="12" t="s">
        <v>52</v>
      </c>
      <c r="AE19" s="12" t="s">
        <v>52</v>
      </c>
      <c r="AF19" s="12" t="s">
        <v>52</v>
      </c>
      <c r="AG19" s="12" t="s">
        <v>52</v>
      </c>
      <c r="AH19" s="12" t="s">
        <v>52</v>
      </c>
      <c r="AI19" s="13">
        <v>537881.79</v>
      </c>
      <c r="AJ19" s="13">
        <v>527567.68999999994</v>
      </c>
      <c r="AK19" s="13">
        <v>1923.22</v>
      </c>
      <c r="AL19" s="13">
        <v>1923.22</v>
      </c>
      <c r="AM19" s="13">
        <v>170798.85</v>
      </c>
      <c r="AN19" s="13">
        <v>168200.87</v>
      </c>
      <c r="AO19" s="13">
        <v>13368.17</v>
      </c>
      <c r="AP19" s="13">
        <v>10500</v>
      </c>
      <c r="AQ19" s="13">
        <v>351791.55</v>
      </c>
      <c r="AR19" s="13">
        <v>346943.6</v>
      </c>
      <c r="AS19" s="14">
        <v>292055.38</v>
      </c>
      <c r="AT19" s="14">
        <v>0</v>
      </c>
      <c r="AU19" s="14">
        <v>993.73</v>
      </c>
      <c r="AV19" s="14">
        <v>0</v>
      </c>
      <c r="AW19" s="14">
        <v>291061.65999999997</v>
      </c>
      <c r="AX19" s="13">
        <f>AX21+AX52</f>
        <v>530274.68000000005</v>
      </c>
      <c r="AY19" s="13">
        <f t="shared" ref="AY19:BB19" si="9">AY21+AY52</f>
        <v>0</v>
      </c>
      <c r="AZ19" s="13">
        <f t="shared" si="9"/>
        <v>211980.66999999998</v>
      </c>
      <c r="BA19" s="13">
        <f t="shared" si="9"/>
        <v>0</v>
      </c>
      <c r="BB19" s="13">
        <f t="shared" si="9"/>
        <v>318294.01000000007</v>
      </c>
      <c r="BC19" s="13">
        <f>BC21+BC52</f>
        <v>513753.2099999999</v>
      </c>
      <c r="BD19" s="13">
        <f t="shared" ref="BD19:BG19" si="10">BD21+BD52</f>
        <v>0</v>
      </c>
      <c r="BE19" s="13">
        <f t="shared" si="10"/>
        <v>216110.99999999997</v>
      </c>
      <c r="BF19" s="13">
        <f t="shared" si="10"/>
        <v>0</v>
      </c>
      <c r="BG19" s="13">
        <f t="shared" si="10"/>
        <v>297642.21000000002</v>
      </c>
      <c r="BH19" s="13">
        <f t="shared" ref="BH19:BL19" si="11">BH21+BH52</f>
        <v>300636.64999999997</v>
      </c>
      <c r="BI19" s="13">
        <f t="shared" si="11"/>
        <v>0</v>
      </c>
      <c r="BJ19" s="13">
        <f t="shared" si="11"/>
        <v>9735.869999999999</v>
      </c>
      <c r="BK19" s="13">
        <f t="shared" si="11"/>
        <v>0</v>
      </c>
      <c r="BL19" s="13">
        <f t="shared" si="11"/>
        <v>290900.78000000003</v>
      </c>
      <c r="BM19" s="14">
        <v>362093.28</v>
      </c>
      <c r="BN19" s="14">
        <v>353988.37</v>
      </c>
      <c r="BO19" s="14">
        <v>1923.22</v>
      </c>
      <c r="BP19" s="14">
        <v>1923.22</v>
      </c>
      <c r="BQ19" s="14">
        <v>27272.09</v>
      </c>
      <c r="BR19" s="14">
        <v>26881.43</v>
      </c>
      <c r="BS19" s="14">
        <v>3368.17</v>
      </c>
      <c r="BT19" s="14">
        <v>500</v>
      </c>
      <c r="BU19" s="14">
        <v>329529.8</v>
      </c>
      <c r="BV19" s="14">
        <v>324683.73</v>
      </c>
      <c r="BW19" s="14">
        <v>290965.38</v>
      </c>
      <c r="BX19" s="14">
        <v>0</v>
      </c>
      <c r="BY19" s="14">
        <v>993.73</v>
      </c>
      <c r="BZ19" s="14">
        <v>0</v>
      </c>
      <c r="CA19" s="14">
        <v>289971.65999999997</v>
      </c>
      <c r="CB19" s="13">
        <f>CB21+CB52</f>
        <v>388653.69000000006</v>
      </c>
      <c r="CC19" s="13">
        <f t="shared" ref="CC19:CF19" si="12">CC21+CC52</f>
        <v>0</v>
      </c>
      <c r="CD19" s="13">
        <f t="shared" si="12"/>
        <v>76952.009999999995</v>
      </c>
      <c r="CE19" s="13">
        <f t="shared" si="12"/>
        <v>0</v>
      </c>
      <c r="CF19" s="13">
        <f t="shared" si="12"/>
        <v>311701.68000000005</v>
      </c>
      <c r="CG19" s="13">
        <f>CG21+CG52</f>
        <v>357723.00999999995</v>
      </c>
      <c r="CH19" s="13">
        <f t="shared" ref="CH19:CP19" si="13">CH21+CH52</f>
        <v>0</v>
      </c>
      <c r="CI19" s="13">
        <f t="shared" si="13"/>
        <v>61711.799999999981</v>
      </c>
      <c r="CJ19" s="13">
        <f t="shared" si="13"/>
        <v>0</v>
      </c>
      <c r="CK19" s="13">
        <f t="shared" si="13"/>
        <v>296011.21000000002</v>
      </c>
      <c r="CL19" s="13">
        <f t="shared" si="13"/>
        <v>291505.64999999997</v>
      </c>
      <c r="CM19" s="13">
        <f t="shared" si="13"/>
        <v>0</v>
      </c>
      <c r="CN19" s="13">
        <f t="shared" si="13"/>
        <v>2235.87</v>
      </c>
      <c r="CO19" s="13">
        <f t="shared" si="13"/>
        <v>0</v>
      </c>
      <c r="CP19" s="13">
        <f t="shared" si="13"/>
        <v>289269.78000000003</v>
      </c>
      <c r="CQ19" s="13">
        <f t="shared" ref="CQ19:CZ19" si="14">CQ21+CQ52</f>
        <v>537881.78999999992</v>
      </c>
      <c r="CR19" s="13">
        <f t="shared" si="14"/>
        <v>1923.22</v>
      </c>
      <c r="CS19" s="13">
        <f t="shared" si="14"/>
        <v>170798.86000000002</v>
      </c>
      <c r="CT19" s="13">
        <f t="shared" si="14"/>
        <v>13368.17</v>
      </c>
      <c r="CU19" s="13">
        <f t="shared" si="14"/>
        <v>351791.54</v>
      </c>
      <c r="CV19" s="13">
        <f t="shared" si="14"/>
        <v>392098.97000000003</v>
      </c>
      <c r="CW19" s="13">
        <f t="shared" si="14"/>
        <v>1655.55</v>
      </c>
      <c r="CX19" s="13">
        <f t="shared" si="14"/>
        <v>33606.04</v>
      </c>
      <c r="CY19" s="13">
        <f t="shared" si="14"/>
        <v>0</v>
      </c>
      <c r="CZ19" s="13">
        <f t="shared" si="14"/>
        <v>356837.38</v>
      </c>
      <c r="DA19" s="13">
        <f>DA21+DA52</f>
        <v>580576.80999999982</v>
      </c>
      <c r="DB19" s="13">
        <f t="shared" ref="DB19:DE19" si="15">DB21+DB52</f>
        <v>0</v>
      </c>
      <c r="DC19" s="13">
        <f t="shared" si="15"/>
        <v>211980.66999999998</v>
      </c>
      <c r="DD19" s="13">
        <f t="shared" si="15"/>
        <v>0</v>
      </c>
      <c r="DE19" s="13">
        <f t="shared" si="15"/>
        <v>368596.14000000007</v>
      </c>
      <c r="DF19" s="13">
        <v>360344.95</v>
      </c>
      <c r="DG19" s="13">
        <v>1923.22</v>
      </c>
      <c r="DH19" s="13">
        <v>27272.09</v>
      </c>
      <c r="DI19" s="13">
        <v>3368.17</v>
      </c>
      <c r="DJ19" s="13">
        <v>327781.46999999997</v>
      </c>
      <c r="DK19" s="13">
        <f t="shared" ref="DK19:DO19" si="16">DK21+DK52</f>
        <v>353678.97000000003</v>
      </c>
      <c r="DL19" s="13">
        <f t="shared" si="16"/>
        <v>1655.55</v>
      </c>
      <c r="DM19" s="13">
        <f t="shared" si="16"/>
        <v>1606.04</v>
      </c>
      <c r="DN19" s="13">
        <f t="shared" si="16"/>
        <v>0</v>
      </c>
      <c r="DO19" s="13">
        <f t="shared" si="16"/>
        <v>350417.38</v>
      </c>
      <c r="DP19" s="13">
        <f t="shared" ref="DP19:DT19" si="17">DP21+DP52</f>
        <v>438741.82000000007</v>
      </c>
      <c r="DQ19" s="13">
        <f t="shared" si="17"/>
        <v>0</v>
      </c>
      <c r="DR19" s="13">
        <f t="shared" si="17"/>
        <v>76768.009999999995</v>
      </c>
      <c r="DS19" s="13">
        <f t="shared" si="17"/>
        <v>0</v>
      </c>
      <c r="DT19" s="13">
        <f t="shared" si="17"/>
        <v>361973.81</v>
      </c>
      <c r="DU19" s="11" t="s">
        <v>52</v>
      </c>
    </row>
    <row r="20" spans="1:125" ht="14.4" x14ac:dyDescent="0.3">
      <c r="A20" s="11" t="s">
        <v>53</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5"/>
      <c r="AJ20" s="15"/>
      <c r="AK20" s="15"/>
      <c r="AL20" s="15"/>
      <c r="AM20" s="15"/>
      <c r="AN20" s="15"/>
      <c r="AO20" s="15"/>
      <c r="AP20" s="15"/>
      <c r="AQ20" s="15"/>
      <c r="AR20" s="15"/>
      <c r="AS20" s="16"/>
      <c r="AT20" s="16"/>
      <c r="AU20" s="16"/>
      <c r="AV20" s="16"/>
      <c r="AW20" s="16"/>
      <c r="AX20" s="15"/>
      <c r="AY20" s="15"/>
      <c r="AZ20" s="15"/>
      <c r="BA20" s="15"/>
      <c r="BB20" s="15"/>
      <c r="BC20" s="15"/>
      <c r="BD20" s="15"/>
      <c r="BE20" s="15"/>
      <c r="BF20" s="15"/>
      <c r="BG20" s="15"/>
      <c r="BH20" s="15"/>
      <c r="BI20" s="15"/>
      <c r="BJ20" s="15"/>
      <c r="BK20" s="15"/>
      <c r="BL20" s="15"/>
      <c r="BM20" s="16"/>
      <c r="BN20" s="16"/>
      <c r="BO20" s="16"/>
      <c r="BP20" s="16"/>
      <c r="BQ20" s="16"/>
      <c r="BR20" s="16"/>
      <c r="BS20" s="16"/>
      <c r="BT20" s="16"/>
      <c r="BU20" s="16"/>
      <c r="BV20" s="16"/>
      <c r="BW20" s="16"/>
      <c r="BX20" s="16"/>
      <c r="BY20" s="16"/>
      <c r="BZ20" s="16"/>
      <c r="CA20" s="16"/>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1"/>
    </row>
    <row r="21" spans="1:125" ht="61.2" x14ac:dyDescent="0.3">
      <c r="A21" s="11" t="s">
        <v>56</v>
      </c>
      <c r="B21" s="12" t="s">
        <v>57</v>
      </c>
      <c r="C21" s="12" t="s">
        <v>52</v>
      </c>
      <c r="D21" s="12" t="s">
        <v>52</v>
      </c>
      <c r="E21" s="12" t="s">
        <v>52</v>
      </c>
      <c r="F21" s="12" t="s">
        <v>52</v>
      </c>
      <c r="G21" s="12" t="s">
        <v>52</v>
      </c>
      <c r="H21" s="12" t="s">
        <v>52</v>
      </c>
      <c r="I21" s="12" t="s">
        <v>52</v>
      </c>
      <c r="J21" s="12" t="s">
        <v>52</v>
      </c>
      <c r="K21" s="12" t="s">
        <v>52</v>
      </c>
      <c r="L21" s="12" t="s">
        <v>52</v>
      </c>
      <c r="M21" s="12" t="s">
        <v>52</v>
      </c>
      <c r="N21" s="12" t="s">
        <v>52</v>
      </c>
      <c r="O21" s="12" t="s">
        <v>52</v>
      </c>
      <c r="P21" s="12" t="s">
        <v>52</v>
      </c>
      <c r="Q21" s="12" t="s">
        <v>52</v>
      </c>
      <c r="R21" s="12" t="s">
        <v>52</v>
      </c>
      <c r="S21" s="12" t="s">
        <v>52</v>
      </c>
      <c r="T21" s="12" t="s">
        <v>52</v>
      </c>
      <c r="U21" s="12" t="s">
        <v>52</v>
      </c>
      <c r="V21" s="12" t="s">
        <v>52</v>
      </c>
      <c r="W21" s="12" t="s">
        <v>52</v>
      </c>
      <c r="X21" s="12" t="s">
        <v>52</v>
      </c>
      <c r="Y21" s="12" t="s">
        <v>52</v>
      </c>
      <c r="Z21" s="12" t="s">
        <v>52</v>
      </c>
      <c r="AA21" s="12" t="s">
        <v>52</v>
      </c>
      <c r="AB21" s="12" t="s">
        <v>52</v>
      </c>
      <c r="AC21" s="12" t="s">
        <v>52</v>
      </c>
      <c r="AD21" s="12" t="s">
        <v>52</v>
      </c>
      <c r="AE21" s="12" t="s">
        <v>52</v>
      </c>
      <c r="AF21" s="12" t="s">
        <v>52</v>
      </c>
      <c r="AG21" s="12" t="s">
        <v>52</v>
      </c>
      <c r="AH21" s="12" t="s">
        <v>52</v>
      </c>
      <c r="AI21" s="13">
        <v>523946.9</v>
      </c>
      <c r="AJ21" s="13">
        <v>513646.77</v>
      </c>
      <c r="AK21" s="13">
        <v>0</v>
      </c>
      <c r="AL21" s="13">
        <v>0</v>
      </c>
      <c r="AM21" s="13">
        <v>162676.54</v>
      </c>
      <c r="AN21" s="13">
        <v>160092.47</v>
      </c>
      <c r="AO21" s="13">
        <v>13368.17</v>
      </c>
      <c r="AP21" s="13">
        <v>10500</v>
      </c>
      <c r="AQ21" s="13">
        <v>347902.19</v>
      </c>
      <c r="AR21" s="13">
        <v>343054.29</v>
      </c>
      <c r="AS21" s="14">
        <v>290606.98</v>
      </c>
      <c r="AT21" s="14">
        <v>0</v>
      </c>
      <c r="AU21" s="14">
        <v>993.73</v>
      </c>
      <c r="AV21" s="14">
        <v>0</v>
      </c>
      <c r="AW21" s="14">
        <v>289613.25</v>
      </c>
      <c r="AX21" s="13">
        <f>SUM(AX23:AX51)</f>
        <v>523111.11000000004</v>
      </c>
      <c r="AY21" s="13">
        <f t="shared" ref="AY21:BB21" si="18">SUM(AY23:AY51)</f>
        <v>0</v>
      </c>
      <c r="AZ21" s="13">
        <f t="shared" si="18"/>
        <v>211980.66999999998</v>
      </c>
      <c r="BA21" s="13">
        <f t="shared" si="18"/>
        <v>0</v>
      </c>
      <c r="BB21" s="13">
        <f t="shared" si="18"/>
        <v>311130.44000000006</v>
      </c>
      <c r="BC21" s="13">
        <f>SUM(BC23:BC51)</f>
        <v>513753.2099999999</v>
      </c>
      <c r="BD21" s="13">
        <f t="shared" ref="BD21:BG21" si="19">SUM(BD23:BD51)</f>
        <v>0</v>
      </c>
      <c r="BE21" s="13">
        <f t="shared" si="19"/>
        <v>216110.99999999997</v>
      </c>
      <c r="BF21" s="13">
        <f t="shared" si="19"/>
        <v>0</v>
      </c>
      <c r="BG21" s="13">
        <f t="shared" si="19"/>
        <v>297642.21000000002</v>
      </c>
      <c r="BH21" s="13">
        <f t="shared" ref="BH21:BL21" si="20">SUM(BH23:BH51)</f>
        <v>298833.68</v>
      </c>
      <c r="BI21" s="13">
        <f t="shared" si="20"/>
        <v>0</v>
      </c>
      <c r="BJ21" s="13">
        <f t="shared" si="20"/>
        <v>7932.9</v>
      </c>
      <c r="BK21" s="13">
        <f t="shared" si="20"/>
        <v>0</v>
      </c>
      <c r="BL21" s="13">
        <f t="shared" si="20"/>
        <v>290900.78000000003</v>
      </c>
      <c r="BM21" s="14">
        <v>348158.39</v>
      </c>
      <c r="BN21" s="14">
        <v>340067.45</v>
      </c>
      <c r="BO21" s="14">
        <v>0</v>
      </c>
      <c r="BP21" s="14">
        <v>0</v>
      </c>
      <c r="BQ21" s="14">
        <v>19149.78</v>
      </c>
      <c r="BR21" s="14">
        <v>18773.03</v>
      </c>
      <c r="BS21" s="14">
        <v>3368.17</v>
      </c>
      <c r="BT21" s="14">
        <v>500</v>
      </c>
      <c r="BU21" s="14">
        <v>325640.44</v>
      </c>
      <c r="BV21" s="14">
        <v>320794.42</v>
      </c>
      <c r="BW21" s="14">
        <v>289516.98</v>
      </c>
      <c r="BX21" s="14">
        <v>0</v>
      </c>
      <c r="BY21" s="14">
        <v>993.73</v>
      </c>
      <c r="BZ21" s="14">
        <v>0</v>
      </c>
      <c r="CA21" s="14">
        <v>288523.25</v>
      </c>
      <c r="CB21" s="13">
        <f>SUM(CB23:CB51)</f>
        <v>381490.12000000005</v>
      </c>
      <c r="CC21" s="13">
        <f t="shared" ref="CC21:CF21" si="21">SUM(CC23:CC51)</f>
        <v>0</v>
      </c>
      <c r="CD21" s="13">
        <f t="shared" si="21"/>
        <v>76952.009999999995</v>
      </c>
      <c r="CE21" s="13">
        <f t="shared" si="21"/>
        <v>0</v>
      </c>
      <c r="CF21" s="13">
        <f t="shared" si="21"/>
        <v>304538.11000000004</v>
      </c>
      <c r="CG21" s="13">
        <f>SUM(CG23:CG51)</f>
        <v>357723.00999999995</v>
      </c>
      <c r="CH21" s="13">
        <f t="shared" ref="CH21:CP21" si="22">SUM(CH23:CH51)</f>
        <v>0</v>
      </c>
      <c r="CI21" s="13">
        <f t="shared" si="22"/>
        <v>61711.799999999981</v>
      </c>
      <c r="CJ21" s="13">
        <f t="shared" si="22"/>
        <v>0</v>
      </c>
      <c r="CK21" s="13">
        <f t="shared" si="22"/>
        <v>296011.21000000002</v>
      </c>
      <c r="CL21" s="13">
        <f t="shared" si="22"/>
        <v>289702.68</v>
      </c>
      <c r="CM21" s="13">
        <f t="shared" si="22"/>
        <v>0</v>
      </c>
      <c r="CN21" s="13">
        <f t="shared" si="22"/>
        <v>432.9</v>
      </c>
      <c r="CO21" s="13">
        <f t="shared" si="22"/>
        <v>0</v>
      </c>
      <c r="CP21" s="13">
        <f t="shared" si="22"/>
        <v>289269.78000000003</v>
      </c>
      <c r="CQ21" s="13">
        <f t="shared" ref="CQ21:CZ21" si="23">SUM(CQ23:CQ51)</f>
        <v>523946.89999999997</v>
      </c>
      <c r="CR21" s="13">
        <f t="shared" si="23"/>
        <v>0</v>
      </c>
      <c r="CS21" s="13">
        <f t="shared" si="23"/>
        <v>162676.55000000002</v>
      </c>
      <c r="CT21" s="13">
        <f t="shared" si="23"/>
        <v>13368.17</v>
      </c>
      <c r="CU21" s="13">
        <f t="shared" si="23"/>
        <v>347902.18</v>
      </c>
      <c r="CV21" s="13">
        <f t="shared" si="23"/>
        <v>390650.57</v>
      </c>
      <c r="CW21" s="13">
        <f t="shared" si="23"/>
        <v>1655.55</v>
      </c>
      <c r="CX21" s="13">
        <f t="shared" si="23"/>
        <v>33606.04</v>
      </c>
      <c r="CY21" s="13">
        <f t="shared" si="23"/>
        <v>0</v>
      </c>
      <c r="CZ21" s="13">
        <f t="shared" si="23"/>
        <v>355388.98</v>
      </c>
      <c r="DA21" s="13">
        <f>SUM(DA23:DA51)</f>
        <v>573413.23999999987</v>
      </c>
      <c r="DB21" s="13">
        <f t="shared" ref="DB21:DE21" si="24">SUM(DB23:DB51)</f>
        <v>0</v>
      </c>
      <c r="DC21" s="13">
        <f t="shared" si="24"/>
        <v>211980.66999999998</v>
      </c>
      <c r="DD21" s="13">
        <f t="shared" si="24"/>
        <v>0</v>
      </c>
      <c r="DE21" s="13">
        <f t="shared" si="24"/>
        <v>361432.57000000007</v>
      </c>
      <c r="DF21" s="13">
        <v>346410.06</v>
      </c>
      <c r="DG21" s="13">
        <v>0</v>
      </c>
      <c r="DH21" s="13">
        <v>19149.78</v>
      </c>
      <c r="DI21" s="13">
        <v>3368.17</v>
      </c>
      <c r="DJ21" s="13">
        <v>323892.11</v>
      </c>
      <c r="DK21" s="13">
        <f t="shared" ref="DK21:DO21" si="25">SUM(DK23:DK51)</f>
        <v>352230.57</v>
      </c>
      <c r="DL21" s="13">
        <f t="shared" si="25"/>
        <v>1655.55</v>
      </c>
      <c r="DM21" s="13">
        <f t="shared" si="25"/>
        <v>1606.04</v>
      </c>
      <c r="DN21" s="13">
        <f t="shared" si="25"/>
        <v>0</v>
      </c>
      <c r="DO21" s="13">
        <f t="shared" si="25"/>
        <v>348968.98</v>
      </c>
      <c r="DP21" s="13">
        <f t="shared" ref="DP21:DT21" si="26">SUM(DP23:DP51)</f>
        <v>431578.25000000006</v>
      </c>
      <c r="DQ21" s="13">
        <f t="shared" si="26"/>
        <v>0</v>
      </c>
      <c r="DR21" s="13">
        <f t="shared" si="26"/>
        <v>76768.009999999995</v>
      </c>
      <c r="DS21" s="13">
        <f t="shared" si="26"/>
        <v>0</v>
      </c>
      <c r="DT21" s="13">
        <f t="shared" si="26"/>
        <v>354810.24</v>
      </c>
      <c r="DU21" s="11" t="s">
        <v>52</v>
      </c>
    </row>
    <row r="22" spans="1:125" ht="14.4" x14ac:dyDescent="0.3">
      <c r="A22" s="11" t="s">
        <v>53</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1"/>
    </row>
    <row r="23" spans="1:125" ht="71.400000000000006" x14ac:dyDescent="0.3">
      <c r="A23" s="11" t="s">
        <v>58</v>
      </c>
      <c r="B23" s="12" t="s">
        <v>59</v>
      </c>
      <c r="C23" s="12" t="s">
        <v>60</v>
      </c>
      <c r="D23" s="12" t="s">
        <v>61</v>
      </c>
      <c r="E23" s="12" t="s">
        <v>62</v>
      </c>
      <c r="F23" s="12"/>
      <c r="G23" s="12"/>
      <c r="H23" s="12"/>
      <c r="I23" s="12"/>
      <c r="J23" s="12"/>
      <c r="K23" s="12"/>
      <c r="L23" s="12"/>
      <c r="M23" s="12"/>
      <c r="N23" s="12"/>
      <c r="O23" s="12"/>
      <c r="P23" s="12"/>
      <c r="Q23" s="12"/>
      <c r="R23" s="12"/>
      <c r="S23" s="12"/>
      <c r="T23" s="12"/>
      <c r="U23" s="12"/>
      <c r="V23" s="12"/>
      <c r="W23" s="12"/>
      <c r="X23" s="12"/>
      <c r="Y23" s="12"/>
      <c r="Z23" s="12"/>
      <c r="AA23" s="12"/>
      <c r="AB23" s="12"/>
      <c r="AC23" s="17" t="s">
        <v>63</v>
      </c>
      <c r="AD23" s="12" t="s">
        <v>64</v>
      </c>
      <c r="AE23" s="12" t="s">
        <v>65</v>
      </c>
      <c r="AF23" s="12" t="s">
        <v>66</v>
      </c>
      <c r="AG23" s="12" t="s">
        <v>67</v>
      </c>
      <c r="AH23" s="12" t="s">
        <v>68</v>
      </c>
      <c r="AI23" s="13">
        <v>2967.98</v>
      </c>
      <c r="AJ23" s="13">
        <v>2315.25</v>
      </c>
      <c r="AK23" s="13">
        <v>0</v>
      </c>
      <c r="AL23" s="13">
        <v>0</v>
      </c>
      <c r="AM23" s="13">
        <v>0</v>
      </c>
      <c r="AN23" s="13">
        <v>0</v>
      </c>
      <c r="AO23" s="13">
        <v>0</v>
      </c>
      <c r="AP23" s="13">
        <v>0</v>
      </c>
      <c r="AQ23" s="13">
        <v>2967.98</v>
      </c>
      <c r="AR23" s="13">
        <v>2315.25</v>
      </c>
      <c r="AS23" s="13">
        <v>750</v>
      </c>
      <c r="AT23" s="13">
        <v>0</v>
      </c>
      <c r="AU23" s="13">
        <v>0</v>
      </c>
      <c r="AV23" s="13">
        <v>0</v>
      </c>
      <c r="AW23" s="13">
        <v>750</v>
      </c>
      <c r="AX23" s="13">
        <v>4886.0600000000004</v>
      </c>
      <c r="AY23" s="13">
        <v>0</v>
      </c>
      <c r="AZ23" s="13">
        <v>0</v>
      </c>
      <c r="BA23" s="13">
        <v>0</v>
      </c>
      <c r="BB23" s="13">
        <f>AX23-AY23-AZ23-BA23</f>
        <v>4886.0600000000004</v>
      </c>
      <c r="BC23" s="13">
        <v>7791.32</v>
      </c>
      <c r="BD23" s="13">
        <v>0</v>
      </c>
      <c r="BE23" s="13">
        <v>0</v>
      </c>
      <c r="BF23" s="13">
        <v>0</v>
      </c>
      <c r="BG23" s="13">
        <f>BC23-BD23-BE23-BF23</f>
        <v>7791.32</v>
      </c>
      <c r="BH23" s="13">
        <v>7791.32</v>
      </c>
      <c r="BI23" s="13">
        <v>0</v>
      </c>
      <c r="BJ23" s="13">
        <v>0</v>
      </c>
      <c r="BK23" s="13">
        <v>0</v>
      </c>
      <c r="BL23" s="13">
        <f>BH23-BI23-BJ23-BK23</f>
        <v>7791.32</v>
      </c>
      <c r="BM23" s="13">
        <v>2967.98</v>
      </c>
      <c r="BN23" s="13">
        <v>2315.25</v>
      </c>
      <c r="BO23" s="13">
        <v>0</v>
      </c>
      <c r="BP23" s="13">
        <v>0</v>
      </c>
      <c r="BQ23" s="13">
        <v>0</v>
      </c>
      <c r="BR23" s="13">
        <v>0</v>
      </c>
      <c r="BS23" s="13">
        <v>0</v>
      </c>
      <c r="BT23" s="13">
        <v>0</v>
      </c>
      <c r="BU23" s="13">
        <v>2967.98</v>
      </c>
      <c r="BV23" s="13">
        <v>2315.25</v>
      </c>
      <c r="BW23" s="13">
        <v>750</v>
      </c>
      <c r="BX23" s="13">
        <v>0</v>
      </c>
      <c r="BY23" s="13">
        <v>0</v>
      </c>
      <c r="BZ23" s="13">
        <v>0</v>
      </c>
      <c r="CA23" s="13">
        <v>750</v>
      </c>
      <c r="CB23" s="13">
        <v>4886.0600000000004</v>
      </c>
      <c r="CC23" s="13">
        <v>0</v>
      </c>
      <c r="CD23" s="13">
        <v>0</v>
      </c>
      <c r="CE23" s="13">
        <v>0</v>
      </c>
      <c r="CF23" s="13">
        <f>CB23-CC23-CD23-CE23</f>
        <v>4886.0600000000004</v>
      </c>
      <c r="CG23" s="13">
        <v>7791.32</v>
      </c>
      <c r="CH23" s="13">
        <v>0</v>
      </c>
      <c r="CI23" s="13">
        <v>0</v>
      </c>
      <c r="CJ23" s="13">
        <v>0</v>
      </c>
      <c r="CK23" s="13">
        <f>CG23-CH23-CI23-CJ23</f>
        <v>7791.32</v>
      </c>
      <c r="CL23" s="13">
        <v>7791.32</v>
      </c>
      <c r="CM23" s="13">
        <v>0</v>
      </c>
      <c r="CN23" s="13">
        <v>0</v>
      </c>
      <c r="CO23" s="13">
        <v>0</v>
      </c>
      <c r="CP23" s="13">
        <f>CL23-CM23-CN23-CO23</f>
        <v>7791.32</v>
      </c>
      <c r="CQ23" s="13">
        <v>2967.98</v>
      </c>
      <c r="CR23" s="13">
        <v>0</v>
      </c>
      <c r="CS23" s="13">
        <v>0</v>
      </c>
      <c r="CT23" s="13">
        <v>0</v>
      </c>
      <c r="CU23" s="13">
        <v>2967.98</v>
      </c>
      <c r="CV23" s="13">
        <f>CW23+CX23+CY23+CZ23</f>
        <v>750</v>
      </c>
      <c r="CW23" s="13">
        <v>0</v>
      </c>
      <c r="CX23" s="13">
        <v>0</v>
      </c>
      <c r="CY23" s="13">
        <v>0</v>
      </c>
      <c r="CZ23" s="13">
        <v>750</v>
      </c>
      <c r="DA23" s="13">
        <v>4886.0600000000004</v>
      </c>
      <c r="DB23" s="13">
        <v>0</v>
      </c>
      <c r="DC23" s="13">
        <v>0</v>
      </c>
      <c r="DD23" s="13">
        <v>0</v>
      </c>
      <c r="DE23" s="13">
        <f>DA23-DB23-DC23-DD23</f>
        <v>4886.0600000000004</v>
      </c>
      <c r="DF23" s="13">
        <v>2967.98</v>
      </c>
      <c r="DG23" s="13">
        <v>0</v>
      </c>
      <c r="DH23" s="13">
        <v>0</v>
      </c>
      <c r="DI23" s="13">
        <v>0</v>
      </c>
      <c r="DJ23" s="13">
        <v>2967.98</v>
      </c>
      <c r="DK23" s="13">
        <f>DL23+DM23+DN23+DO23</f>
        <v>750</v>
      </c>
      <c r="DL23" s="13">
        <v>0</v>
      </c>
      <c r="DM23" s="13">
        <v>0</v>
      </c>
      <c r="DN23" s="13">
        <v>0</v>
      </c>
      <c r="DO23" s="13">
        <v>750</v>
      </c>
      <c r="DP23" s="13">
        <f>DQ23+DR23+DS23+DT23</f>
        <v>4886.0600000000004</v>
      </c>
      <c r="DQ23" s="13">
        <f>DB23</f>
        <v>0</v>
      </c>
      <c r="DR23" s="13">
        <f>DC23</f>
        <v>0</v>
      </c>
      <c r="DS23" s="13">
        <f>DD23</f>
        <v>0</v>
      </c>
      <c r="DT23" s="13">
        <f>DE23</f>
        <v>4886.0600000000004</v>
      </c>
      <c r="DU23" s="11" t="s">
        <v>69</v>
      </c>
    </row>
    <row r="24" spans="1:125" ht="132.6" x14ac:dyDescent="0.3">
      <c r="A24" s="11" t="s">
        <v>70</v>
      </c>
      <c r="B24" s="12" t="s">
        <v>71</v>
      </c>
      <c r="C24" s="12" t="s">
        <v>72</v>
      </c>
      <c r="D24" s="12" t="s">
        <v>73</v>
      </c>
      <c r="E24" s="12" t="s">
        <v>74</v>
      </c>
      <c r="F24" s="12"/>
      <c r="G24" s="12"/>
      <c r="H24" s="12"/>
      <c r="I24" s="12"/>
      <c r="J24" s="12"/>
      <c r="K24" s="12"/>
      <c r="L24" s="12"/>
      <c r="M24" s="12" t="s">
        <v>75</v>
      </c>
      <c r="N24" s="12" t="s">
        <v>76</v>
      </c>
      <c r="O24" s="12" t="s">
        <v>77</v>
      </c>
      <c r="P24" s="12" t="s">
        <v>78</v>
      </c>
      <c r="Q24" s="12"/>
      <c r="R24" s="12"/>
      <c r="S24" s="12"/>
      <c r="T24" s="12"/>
      <c r="U24" s="12"/>
      <c r="V24" s="12"/>
      <c r="W24" s="12"/>
      <c r="X24" s="12"/>
      <c r="Y24" s="12"/>
      <c r="Z24" s="12"/>
      <c r="AA24" s="12"/>
      <c r="AB24" s="12"/>
      <c r="AC24" s="17" t="s">
        <v>79</v>
      </c>
      <c r="AD24" s="12" t="s">
        <v>80</v>
      </c>
      <c r="AE24" s="12" t="s">
        <v>81</v>
      </c>
      <c r="AF24" s="12" t="s">
        <v>66</v>
      </c>
      <c r="AG24" s="12" t="s">
        <v>82</v>
      </c>
      <c r="AH24" s="12" t="s">
        <v>83</v>
      </c>
      <c r="AI24" s="13">
        <v>4926.3500000000004</v>
      </c>
      <c r="AJ24" s="13">
        <v>4780.6099999999997</v>
      </c>
      <c r="AK24" s="13">
        <v>0</v>
      </c>
      <c r="AL24" s="13">
        <v>0</v>
      </c>
      <c r="AM24" s="13">
        <v>0</v>
      </c>
      <c r="AN24" s="13">
        <v>0</v>
      </c>
      <c r="AO24" s="13">
        <v>30</v>
      </c>
      <c r="AP24" s="13">
        <v>0</v>
      </c>
      <c r="AQ24" s="13">
        <v>4896.3500000000004</v>
      </c>
      <c r="AR24" s="13">
        <v>4780.6099999999997</v>
      </c>
      <c r="AS24" s="13">
        <v>1135.3</v>
      </c>
      <c r="AT24" s="13">
        <v>0</v>
      </c>
      <c r="AU24" s="13">
        <v>0</v>
      </c>
      <c r="AV24" s="13">
        <v>0</v>
      </c>
      <c r="AW24" s="13">
        <v>1135.3</v>
      </c>
      <c r="AX24" s="13">
        <v>22315.3</v>
      </c>
      <c r="AY24" s="13">
        <v>0</v>
      </c>
      <c r="AZ24" s="13">
        <v>18003</v>
      </c>
      <c r="BA24" s="13">
        <v>0</v>
      </c>
      <c r="BB24" s="13">
        <f t="shared" ref="BB24:BB51" si="27">AX24-AY24-AZ24-BA24</f>
        <v>4312.2999999999993</v>
      </c>
      <c r="BC24" s="13">
        <v>1135.3</v>
      </c>
      <c r="BD24" s="13">
        <v>0</v>
      </c>
      <c r="BE24" s="13">
        <v>0</v>
      </c>
      <c r="BF24" s="13">
        <v>0</v>
      </c>
      <c r="BG24" s="13">
        <f t="shared" ref="BG24:BG51" si="28">BC24-BD24-BE24-BF24</f>
        <v>1135.3</v>
      </c>
      <c r="BH24" s="13">
        <v>1135.3</v>
      </c>
      <c r="BI24" s="13">
        <v>0</v>
      </c>
      <c r="BJ24" s="13">
        <v>0</v>
      </c>
      <c r="BK24" s="13">
        <v>0</v>
      </c>
      <c r="BL24" s="13">
        <f t="shared" ref="BL24:BL51" si="29">BH24-BI24-BJ24-BK24</f>
        <v>1135.3</v>
      </c>
      <c r="BM24" s="13">
        <v>4926.3500000000004</v>
      </c>
      <c r="BN24" s="13">
        <v>4780.6099999999997</v>
      </c>
      <c r="BO24" s="13">
        <v>0</v>
      </c>
      <c r="BP24" s="13">
        <v>0</v>
      </c>
      <c r="BQ24" s="13">
        <v>0</v>
      </c>
      <c r="BR24" s="13">
        <v>0</v>
      </c>
      <c r="BS24" s="13">
        <v>30</v>
      </c>
      <c r="BT24" s="13">
        <v>0</v>
      </c>
      <c r="BU24" s="13">
        <v>4896.3500000000004</v>
      </c>
      <c r="BV24" s="13">
        <v>4780.6099999999997</v>
      </c>
      <c r="BW24" s="13">
        <v>1135.3</v>
      </c>
      <c r="BX24" s="13">
        <v>0</v>
      </c>
      <c r="BY24" s="13">
        <v>0</v>
      </c>
      <c r="BZ24" s="13">
        <v>0</v>
      </c>
      <c r="CA24" s="13">
        <v>1135.3</v>
      </c>
      <c r="CB24" s="13">
        <v>22315.3</v>
      </c>
      <c r="CC24" s="13">
        <v>0</v>
      </c>
      <c r="CD24" s="13">
        <v>18003</v>
      </c>
      <c r="CE24" s="13">
        <v>0</v>
      </c>
      <c r="CF24" s="13">
        <f t="shared" ref="CF24:CF25" si="30">CB24-CC24-CD24-CE24</f>
        <v>4312.2999999999993</v>
      </c>
      <c r="CG24" s="13">
        <v>1135.3</v>
      </c>
      <c r="CH24" s="13">
        <v>0</v>
      </c>
      <c r="CI24" s="13">
        <v>0</v>
      </c>
      <c r="CJ24" s="13">
        <v>0</v>
      </c>
      <c r="CK24" s="13">
        <f t="shared" ref="CK24:CK51" si="31">CG24-CH24-CI24-CJ24</f>
        <v>1135.3</v>
      </c>
      <c r="CL24" s="13">
        <v>1135.3</v>
      </c>
      <c r="CM24" s="13">
        <v>0</v>
      </c>
      <c r="CN24" s="13">
        <v>0</v>
      </c>
      <c r="CO24" s="13">
        <v>0</v>
      </c>
      <c r="CP24" s="13">
        <f t="shared" ref="CP24:CP51" si="32">CL24-CM24-CN24-CO24</f>
        <v>1135.3</v>
      </c>
      <c r="CQ24" s="13">
        <v>4926.3500000000004</v>
      </c>
      <c r="CR24" s="13">
        <v>0</v>
      </c>
      <c r="CS24" s="13">
        <v>0</v>
      </c>
      <c r="CT24" s="13">
        <v>30</v>
      </c>
      <c r="CU24" s="13">
        <v>4896.3500000000004</v>
      </c>
      <c r="CV24" s="13">
        <f>CW24+CX24+CY24+CZ24</f>
        <v>3009.83</v>
      </c>
      <c r="CW24" s="13">
        <f>0+1655.55</f>
        <v>1655.55</v>
      </c>
      <c r="CX24" s="13">
        <f>0+612.32</f>
        <v>612.32000000000005</v>
      </c>
      <c r="CY24" s="13">
        <v>0</v>
      </c>
      <c r="CZ24" s="13">
        <f>1135.3-393.34</f>
        <v>741.96</v>
      </c>
      <c r="DA24" s="13">
        <v>22315.3</v>
      </c>
      <c r="DB24" s="13">
        <v>0</v>
      </c>
      <c r="DC24" s="13">
        <v>18003</v>
      </c>
      <c r="DD24" s="13">
        <v>0</v>
      </c>
      <c r="DE24" s="13">
        <f t="shared" ref="DE24" si="33">DA24-DB24-DC24-DD24</f>
        <v>4312.2999999999993</v>
      </c>
      <c r="DF24" s="13">
        <v>4926.3500000000004</v>
      </c>
      <c r="DG24" s="13">
        <v>0</v>
      </c>
      <c r="DH24" s="13">
        <v>0</v>
      </c>
      <c r="DI24" s="13">
        <v>30</v>
      </c>
      <c r="DJ24" s="13">
        <v>4896.3500000000004</v>
      </c>
      <c r="DK24" s="13">
        <f t="shared" ref="DK24:DK51" si="34">DL24+DM24+DN24+DO24</f>
        <v>3009.83</v>
      </c>
      <c r="DL24" s="13">
        <f>0+1655.55</f>
        <v>1655.55</v>
      </c>
      <c r="DM24" s="13">
        <f>0+612.32</f>
        <v>612.32000000000005</v>
      </c>
      <c r="DN24" s="13">
        <v>0</v>
      </c>
      <c r="DO24" s="13">
        <f>1135.3-393.34</f>
        <v>741.96</v>
      </c>
      <c r="DP24" s="13">
        <f t="shared" ref="DP24:DP51" si="35">DQ24+DR24+DS24+DT24</f>
        <v>22315.3</v>
      </c>
      <c r="DQ24" s="13">
        <f t="shared" ref="DQ24:DQ51" si="36">DB24</f>
        <v>0</v>
      </c>
      <c r="DR24" s="13">
        <f t="shared" ref="DR24:DR51" si="37">DC24</f>
        <v>18003</v>
      </c>
      <c r="DS24" s="13">
        <f t="shared" ref="DS24:DS51" si="38">DD24</f>
        <v>0</v>
      </c>
      <c r="DT24" s="13">
        <f t="shared" ref="DT24:DT51" si="39">DE24</f>
        <v>4312.2999999999993</v>
      </c>
      <c r="DU24" s="11" t="s">
        <v>69</v>
      </c>
    </row>
    <row r="25" spans="1:125" ht="40.799999999999997" x14ac:dyDescent="0.3">
      <c r="A25" s="11" t="s">
        <v>84</v>
      </c>
      <c r="B25" s="12" t="s">
        <v>85</v>
      </c>
      <c r="C25" s="12" t="s">
        <v>72</v>
      </c>
      <c r="D25" s="12" t="s">
        <v>86</v>
      </c>
      <c r="E25" s="12" t="s">
        <v>74</v>
      </c>
      <c r="F25" s="12"/>
      <c r="G25" s="12"/>
      <c r="H25" s="12"/>
      <c r="I25" s="12"/>
      <c r="J25" s="12"/>
      <c r="K25" s="12"/>
      <c r="L25" s="12"/>
      <c r="M25" s="12"/>
      <c r="N25" s="12"/>
      <c r="O25" s="12"/>
      <c r="P25" s="12"/>
      <c r="Q25" s="12"/>
      <c r="R25" s="12"/>
      <c r="S25" s="12"/>
      <c r="T25" s="12"/>
      <c r="U25" s="12"/>
      <c r="V25" s="12"/>
      <c r="W25" s="12"/>
      <c r="X25" s="12"/>
      <c r="Y25" s="12"/>
      <c r="Z25" s="12"/>
      <c r="AA25" s="12"/>
      <c r="AB25" s="12"/>
      <c r="AC25" s="17" t="s">
        <v>87</v>
      </c>
      <c r="AD25" s="12" t="s">
        <v>88</v>
      </c>
      <c r="AE25" s="12" t="s">
        <v>89</v>
      </c>
      <c r="AF25" s="12" t="s">
        <v>90</v>
      </c>
      <c r="AG25" s="12" t="s">
        <v>91</v>
      </c>
      <c r="AH25" s="12" t="s">
        <v>92</v>
      </c>
      <c r="AI25" s="13">
        <v>71958.990000000005</v>
      </c>
      <c r="AJ25" s="13">
        <v>69589.3</v>
      </c>
      <c r="AK25" s="13">
        <v>0</v>
      </c>
      <c r="AL25" s="13">
        <v>0</v>
      </c>
      <c r="AM25" s="13">
        <v>51685.02</v>
      </c>
      <c r="AN25" s="13">
        <v>49477.7</v>
      </c>
      <c r="AO25" s="13">
        <v>10000</v>
      </c>
      <c r="AP25" s="13">
        <v>10000</v>
      </c>
      <c r="AQ25" s="13">
        <v>10273.969999999999</v>
      </c>
      <c r="AR25" s="13">
        <v>10111.6</v>
      </c>
      <c r="AS25" s="13">
        <v>1541.29</v>
      </c>
      <c r="AT25" s="13">
        <v>0</v>
      </c>
      <c r="AU25" s="13">
        <v>0</v>
      </c>
      <c r="AV25" s="13">
        <v>0</v>
      </c>
      <c r="AW25" s="13">
        <v>1541.29</v>
      </c>
      <c r="AX25" s="13">
        <v>10360.91</v>
      </c>
      <c r="AY25" s="13">
        <v>0</v>
      </c>
      <c r="AZ25" s="13">
        <v>8960.91</v>
      </c>
      <c r="BA25" s="13">
        <v>0</v>
      </c>
      <c r="BB25" s="13">
        <f t="shared" si="27"/>
        <v>1400</v>
      </c>
      <c r="BC25" s="13">
        <v>11667.6</v>
      </c>
      <c r="BD25" s="13">
        <v>0</v>
      </c>
      <c r="BE25" s="13">
        <v>11667.6</v>
      </c>
      <c r="BF25" s="13">
        <v>0</v>
      </c>
      <c r="BG25" s="13">
        <f t="shared" si="28"/>
        <v>0</v>
      </c>
      <c r="BH25" s="13">
        <v>7500</v>
      </c>
      <c r="BI25" s="13">
        <v>0</v>
      </c>
      <c r="BJ25" s="13">
        <v>7500</v>
      </c>
      <c r="BK25" s="13">
        <v>0</v>
      </c>
      <c r="BL25" s="13">
        <f t="shared" si="29"/>
        <v>0</v>
      </c>
      <c r="BM25" s="13">
        <v>799</v>
      </c>
      <c r="BN25" s="13">
        <v>636.66999999999996</v>
      </c>
      <c r="BO25" s="13">
        <v>0</v>
      </c>
      <c r="BP25" s="13">
        <v>0</v>
      </c>
      <c r="BQ25" s="13">
        <v>0</v>
      </c>
      <c r="BR25" s="13">
        <v>0</v>
      </c>
      <c r="BS25" s="13">
        <v>0</v>
      </c>
      <c r="BT25" s="13">
        <v>0</v>
      </c>
      <c r="BU25" s="13">
        <v>799</v>
      </c>
      <c r="BV25" s="13">
        <v>636.66999999999996</v>
      </c>
      <c r="BW25" s="13">
        <v>1541.29</v>
      </c>
      <c r="BX25" s="13">
        <v>0</v>
      </c>
      <c r="BY25" s="13">
        <v>0</v>
      </c>
      <c r="BZ25" s="13">
        <v>0</v>
      </c>
      <c r="CA25" s="13">
        <v>1541.29</v>
      </c>
      <c r="CB25" s="13">
        <v>10360.91</v>
      </c>
      <c r="CC25" s="13">
        <v>0</v>
      </c>
      <c r="CD25" s="13">
        <v>8960.91</v>
      </c>
      <c r="CE25" s="13">
        <v>0</v>
      </c>
      <c r="CF25" s="13">
        <f t="shared" si="30"/>
        <v>1400</v>
      </c>
      <c r="CG25" s="13">
        <f>CH25+CI25+CJ25+CK25</f>
        <v>0</v>
      </c>
      <c r="CH25" s="13">
        <v>0</v>
      </c>
      <c r="CI25" s="13">
        <f>11667.6-11667.6</f>
        <v>0</v>
      </c>
      <c r="CJ25" s="13">
        <v>0</v>
      </c>
      <c r="CK25" s="13">
        <v>0</v>
      </c>
      <c r="CL25" s="13">
        <f>CM25+CN25+CO25+CP25</f>
        <v>0</v>
      </c>
      <c r="CM25" s="13">
        <v>0</v>
      </c>
      <c r="CN25" s="13">
        <f>7500-7500</f>
        <v>0</v>
      </c>
      <c r="CO25" s="13">
        <v>0</v>
      </c>
      <c r="CP25" s="13">
        <v>0</v>
      </c>
      <c r="CQ25" s="13">
        <v>71958.990000000005</v>
      </c>
      <c r="CR25" s="13">
        <v>0</v>
      </c>
      <c r="CS25" s="13">
        <v>51685.02</v>
      </c>
      <c r="CT25" s="13">
        <v>10000</v>
      </c>
      <c r="CU25" s="13">
        <v>10273.969999999999</v>
      </c>
      <c r="CV25" s="13">
        <f t="shared" ref="CV25:CV51" si="40">CW25+CX25+CY25+CZ25</f>
        <v>1541.29</v>
      </c>
      <c r="CW25" s="13">
        <v>0</v>
      </c>
      <c r="CX25" s="13">
        <v>0</v>
      </c>
      <c r="CY25" s="13">
        <v>0</v>
      </c>
      <c r="CZ25" s="13">
        <v>1541.29</v>
      </c>
      <c r="DA25" s="13">
        <f>10360.91+400</f>
        <v>10760.91</v>
      </c>
      <c r="DB25" s="13">
        <v>0</v>
      </c>
      <c r="DC25" s="13">
        <v>8960.91</v>
      </c>
      <c r="DD25" s="13">
        <v>0</v>
      </c>
      <c r="DE25" s="13">
        <f>DA25-DB25-DC25-DD25</f>
        <v>1800</v>
      </c>
      <c r="DF25" s="13">
        <v>799</v>
      </c>
      <c r="DG25" s="13">
        <v>0</v>
      </c>
      <c r="DH25" s="13">
        <v>0</v>
      </c>
      <c r="DI25" s="13">
        <v>0</v>
      </c>
      <c r="DJ25" s="13">
        <v>799</v>
      </c>
      <c r="DK25" s="13">
        <f t="shared" si="34"/>
        <v>1541.29</v>
      </c>
      <c r="DL25" s="13">
        <v>0</v>
      </c>
      <c r="DM25" s="13">
        <v>0</v>
      </c>
      <c r="DN25" s="13">
        <v>0</v>
      </c>
      <c r="DO25" s="13">
        <v>1541.29</v>
      </c>
      <c r="DP25" s="13">
        <f t="shared" si="35"/>
        <v>10760.91</v>
      </c>
      <c r="DQ25" s="13">
        <f t="shared" si="36"/>
        <v>0</v>
      </c>
      <c r="DR25" s="13">
        <f t="shared" si="37"/>
        <v>8960.91</v>
      </c>
      <c r="DS25" s="13">
        <f t="shared" si="38"/>
        <v>0</v>
      </c>
      <c r="DT25" s="13">
        <f t="shared" si="39"/>
        <v>1800</v>
      </c>
      <c r="DU25" s="11" t="s">
        <v>69</v>
      </c>
    </row>
    <row r="26" spans="1:125" ht="142.80000000000001" x14ac:dyDescent="0.3">
      <c r="A26" s="18" t="s">
        <v>93</v>
      </c>
      <c r="B26" s="12" t="s">
        <v>94</v>
      </c>
      <c r="C26" s="17" t="s">
        <v>95</v>
      </c>
      <c r="D26" s="12" t="s">
        <v>96</v>
      </c>
      <c r="E26" s="12" t="s">
        <v>97</v>
      </c>
      <c r="F26" s="12"/>
      <c r="G26" s="12"/>
      <c r="H26" s="12"/>
      <c r="I26" s="12"/>
      <c r="J26" s="12"/>
      <c r="K26" s="12"/>
      <c r="L26" s="12"/>
      <c r="M26" s="12"/>
      <c r="N26" s="12"/>
      <c r="O26" s="12"/>
      <c r="P26" s="12"/>
      <c r="Q26" s="12"/>
      <c r="R26" s="12"/>
      <c r="S26" s="12"/>
      <c r="T26" s="12"/>
      <c r="U26" s="12"/>
      <c r="V26" s="12"/>
      <c r="W26" s="17" t="s">
        <v>98</v>
      </c>
      <c r="X26" s="12" t="s">
        <v>99</v>
      </c>
      <c r="Y26" s="12" t="s">
        <v>100</v>
      </c>
      <c r="Z26" s="12"/>
      <c r="AA26" s="12"/>
      <c r="AB26" s="12"/>
      <c r="AC26" s="17" t="s">
        <v>101</v>
      </c>
      <c r="AD26" s="12" t="s">
        <v>102</v>
      </c>
      <c r="AE26" s="12" t="s">
        <v>103</v>
      </c>
      <c r="AF26" s="12" t="s">
        <v>104</v>
      </c>
      <c r="AG26" s="12" t="s">
        <v>105</v>
      </c>
      <c r="AH26" s="12" t="s">
        <v>106</v>
      </c>
      <c r="AI26" s="13">
        <v>190567.27</v>
      </c>
      <c r="AJ26" s="13">
        <v>184389.71</v>
      </c>
      <c r="AK26" s="13">
        <v>0</v>
      </c>
      <c r="AL26" s="13">
        <v>0</v>
      </c>
      <c r="AM26" s="13">
        <v>110401.38</v>
      </c>
      <c r="AN26" s="13">
        <v>110030.02</v>
      </c>
      <c r="AO26" s="13">
        <v>2838.17</v>
      </c>
      <c r="AP26" s="13">
        <v>0</v>
      </c>
      <c r="AQ26" s="13">
        <v>77327.72</v>
      </c>
      <c r="AR26" s="13">
        <v>74359.69</v>
      </c>
      <c r="AS26" s="13">
        <v>64222.12</v>
      </c>
      <c r="AT26" s="13">
        <v>0</v>
      </c>
      <c r="AU26" s="13">
        <v>0</v>
      </c>
      <c r="AV26" s="13">
        <v>0</v>
      </c>
      <c r="AW26" s="13">
        <v>64222.12</v>
      </c>
      <c r="AX26" s="13">
        <v>220986.92</v>
      </c>
      <c r="AY26" s="13">
        <v>0</v>
      </c>
      <c r="AZ26" s="13">
        <v>145449.96</v>
      </c>
      <c r="BA26" s="13">
        <v>0</v>
      </c>
      <c r="BB26" s="13">
        <f>AX26-AY26-AZ26-BA26</f>
        <v>75536.960000000021</v>
      </c>
      <c r="BC26" s="13">
        <v>126008.23</v>
      </c>
      <c r="BD26" s="13">
        <v>0</v>
      </c>
      <c r="BE26" s="13">
        <v>61008.4</v>
      </c>
      <c r="BF26" s="13">
        <v>0</v>
      </c>
      <c r="BG26" s="13">
        <f t="shared" si="28"/>
        <v>64999.829999999994</v>
      </c>
      <c r="BH26" s="13">
        <v>64999.56</v>
      </c>
      <c r="BI26" s="13">
        <v>0</v>
      </c>
      <c r="BJ26" s="13">
        <v>0</v>
      </c>
      <c r="BK26" s="13">
        <v>0</v>
      </c>
      <c r="BL26" s="13">
        <f t="shared" si="29"/>
        <v>64999.56</v>
      </c>
      <c r="BM26" s="13">
        <v>98225.52</v>
      </c>
      <c r="BN26" s="13">
        <v>92047.97</v>
      </c>
      <c r="BO26" s="13">
        <v>0</v>
      </c>
      <c r="BP26" s="13">
        <v>0</v>
      </c>
      <c r="BQ26" s="13">
        <v>18559.63</v>
      </c>
      <c r="BR26" s="13">
        <v>18188.28</v>
      </c>
      <c r="BS26" s="13">
        <v>2838.17</v>
      </c>
      <c r="BT26" s="13">
        <v>0</v>
      </c>
      <c r="BU26" s="13">
        <v>76827.72</v>
      </c>
      <c r="BV26" s="13">
        <v>73859.69</v>
      </c>
      <c r="BW26" s="13">
        <v>64222.12</v>
      </c>
      <c r="BX26" s="13">
        <v>0</v>
      </c>
      <c r="BY26" s="13">
        <v>0</v>
      </c>
      <c r="BZ26" s="13">
        <v>0</v>
      </c>
      <c r="CA26" s="13">
        <v>64222.12</v>
      </c>
      <c r="CB26" s="13">
        <f>CC26+CD26+CE26+CF26</f>
        <v>119760.33</v>
      </c>
      <c r="CC26" s="13">
        <v>0</v>
      </c>
      <c r="CD26" s="13">
        <f>145449.96-96165.26</f>
        <v>49284.7</v>
      </c>
      <c r="CE26" s="13">
        <v>0</v>
      </c>
      <c r="CF26" s="13">
        <f>75536.96-5061.33</f>
        <v>70475.63</v>
      </c>
      <c r="CG26" s="13">
        <v>126008.23</v>
      </c>
      <c r="CH26" s="13">
        <v>0</v>
      </c>
      <c r="CI26" s="13">
        <v>61008.4</v>
      </c>
      <c r="CJ26" s="13">
        <v>0</v>
      </c>
      <c r="CK26" s="13">
        <f t="shared" si="31"/>
        <v>64999.829999999994</v>
      </c>
      <c r="CL26" s="13">
        <v>64999.56</v>
      </c>
      <c r="CM26" s="13">
        <v>0</v>
      </c>
      <c r="CN26" s="13">
        <v>0</v>
      </c>
      <c r="CO26" s="13">
        <v>0</v>
      </c>
      <c r="CP26" s="13">
        <f t="shared" si="32"/>
        <v>64999.56</v>
      </c>
      <c r="CQ26" s="13">
        <v>190567.27</v>
      </c>
      <c r="CR26" s="13">
        <v>0</v>
      </c>
      <c r="CS26" s="13">
        <v>110401.38</v>
      </c>
      <c r="CT26" s="13">
        <v>2838.17</v>
      </c>
      <c r="CU26" s="13">
        <v>77327.72</v>
      </c>
      <c r="CV26" s="13">
        <f t="shared" si="40"/>
        <v>108306.58</v>
      </c>
      <c r="CW26" s="13">
        <v>0</v>
      </c>
      <c r="CX26" s="13">
        <f>0+32000</f>
        <v>32000</v>
      </c>
      <c r="CY26" s="13">
        <v>0</v>
      </c>
      <c r="CZ26" s="13">
        <f>64222.12+12084.46</f>
        <v>76306.58</v>
      </c>
      <c r="DA26" s="13">
        <f>220986.92+35976.68</f>
        <v>256963.6</v>
      </c>
      <c r="DB26" s="13">
        <v>0</v>
      </c>
      <c r="DC26" s="13">
        <v>145449.96</v>
      </c>
      <c r="DD26" s="13">
        <v>0</v>
      </c>
      <c r="DE26" s="13">
        <f>DA26-DB26-DC26-DD26</f>
        <v>111513.64000000001</v>
      </c>
      <c r="DF26" s="13">
        <v>98225.52</v>
      </c>
      <c r="DG26" s="13">
        <v>0</v>
      </c>
      <c r="DH26" s="13">
        <v>18559.63</v>
      </c>
      <c r="DI26" s="13">
        <v>2838.17</v>
      </c>
      <c r="DJ26" s="13">
        <v>76827.72</v>
      </c>
      <c r="DK26" s="13">
        <f t="shared" si="34"/>
        <v>71306.58</v>
      </c>
      <c r="DL26" s="13">
        <v>0</v>
      </c>
      <c r="DM26" s="13">
        <v>0</v>
      </c>
      <c r="DN26" s="13">
        <v>0</v>
      </c>
      <c r="DO26" s="13">
        <f>64222.12+7084.46</f>
        <v>71306.58</v>
      </c>
      <c r="DP26" s="13">
        <f>DQ26+DR26+DS26+DT26</f>
        <v>155737.01</v>
      </c>
      <c r="DQ26" s="13">
        <f t="shared" si="36"/>
        <v>0</v>
      </c>
      <c r="DR26" s="13">
        <f>DC26-96165.26</f>
        <v>49284.7</v>
      </c>
      <c r="DS26" s="13">
        <f t="shared" si="38"/>
        <v>0</v>
      </c>
      <c r="DT26" s="13">
        <f>DE26-5061.33</f>
        <v>106452.31000000001</v>
      </c>
      <c r="DU26" s="11" t="s">
        <v>69</v>
      </c>
    </row>
    <row r="27" spans="1:125" ht="61.2" x14ac:dyDescent="0.3">
      <c r="A27" s="11" t="s">
        <v>107</v>
      </c>
      <c r="B27" s="12" t="s">
        <v>108</v>
      </c>
      <c r="C27" s="12" t="s">
        <v>109</v>
      </c>
      <c r="D27" s="12" t="s">
        <v>110</v>
      </c>
      <c r="E27" s="12" t="s">
        <v>74</v>
      </c>
      <c r="F27" s="12"/>
      <c r="G27" s="12"/>
      <c r="H27" s="12"/>
      <c r="I27" s="12"/>
      <c r="J27" s="12"/>
      <c r="K27" s="12"/>
      <c r="L27" s="12"/>
      <c r="M27" s="12"/>
      <c r="N27" s="12"/>
      <c r="O27" s="12"/>
      <c r="P27" s="12"/>
      <c r="Q27" s="12"/>
      <c r="R27" s="12"/>
      <c r="S27" s="12"/>
      <c r="T27" s="12"/>
      <c r="U27" s="12"/>
      <c r="V27" s="12"/>
      <c r="W27" s="12" t="s">
        <v>111</v>
      </c>
      <c r="X27" s="12" t="s">
        <v>112</v>
      </c>
      <c r="Y27" s="12" t="s">
        <v>113</v>
      </c>
      <c r="Z27" s="12"/>
      <c r="AA27" s="12"/>
      <c r="AB27" s="12"/>
      <c r="AC27" s="17" t="s">
        <v>114</v>
      </c>
      <c r="AD27" s="12" t="s">
        <v>76</v>
      </c>
      <c r="AE27" s="12" t="s">
        <v>115</v>
      </c>
      <c r="AF27" s="12" t="s">
        <v>116</v>
      </c>
      <c r="AG27" s="12" t="s">
        <v>117</v>
      </c>
      <c r="AH27" s="12" t="s">
        <v>118</v>
      </c>
      <c r="AI27" s="13">
        <v>8503.16</v>
      </c>
      <c r="AJ27" s="13">
        <v>8501.32</v>
      </c>
      <c r="AK27" s="13">
        <v>0</v>
      </c>
      <c r="AL27" s="13">
        <v>0</v>
      </c>
      <c r="AM27" s="13">
        <v>0</v>
      </c>
      <c r="AN27" s="13">
        <v>0</v>
      </c>
      <c r="AO27" s="13">
        <v>0</v>
      </c>
      <c r="AP27" s="13">
        <v>0</v>
      </c>
      <c r="AQ27" s="13">
        <v>8503.16</v>
      </c>
      <c r="AR27" s="13">
        <v>8501.32</v>
      </c>
      <c r="AS27" s="13">
        <v>6197.71</v>
      </c>
      <c r="AT27" s="13">
        <v>0</v>
      </c>
      <c r="AU27" s="13">
        <v>0</v>
      </c>
      <c r="AV27" s="13">
        <v>0</v>
      </c>
      <c r="AW27" s="13">
        <v>6197.71</v>
      </c>
      <c r="AX27" s="13">
        <v>7307.43</v>
      </c>
      <c r="AY27" s="13">
        <v>0</v>
      </c>
      <c r="AZ27" s="13">
        <v>0</v>
      </c>
      <c r="BA27" s="13">
        <v>0</v>
      </c>
      <c r="BB27" s="13">
        <f t="shared" si="27"/>
        <v>7307.43</v>
      </c>
      <c r="BC27" s="13">
        <v>0</v>
      </c>
      <c r="BD27" s="13">
        <v>0</v>
      </c>
      <c r="BE27" s="13">
        <v>0</v>
      </c>
      <c r="BF27" s="13">
        <v>0</v>
      </c>
      <c r="BG27" s="13">
        <f t="shared" si="28"/>
        <v>0</v>
      </c>
      <c r="BH27" s="13">
        <v>0</v>
      </c>
      <c r="BI27" s="13">
        <v>0</v>
      </c>
      <c r="BJ27" s="13">
        <v>0</v>
      </c>
      <c r="BK27" s="13">
        <v>0</v>
      </c>
      <c r="BL27" s="13">
        <f t="shared" si="29"/>
        <v>0</v>
      </c>
      <c r="BM27" s="13">
        <v>5369.96</v>
      </c>
      <c r="BN27" s="13">
        <v>5369.96</v>
      </c>
      <c r="BO27" s="13">
        <v>0</v>
      </c>
      <c r="BP27" s="13">
        <v>0</v>
      </c>
      <c r="BQ27" s="13">
        <v>0</v>
      </c>
      <c r="BR27" s="13">
        <v>0</v>
      </c>
      <c r="BS27" s="13">
        <v>0</v>
      </c>
      <c r="BT27" s="13">
        <v>0</v>
      </c>
      <c r="BU27" s="13">
        <v>5369.96</v>
      </c>
      <c r="BV27" s="13">
        <v>5369.96</v>
      </c>
      <c r="BW27" s="13">
        <v>6197.71</v>
      </c>
      <c r="BX27" s="13">
        <v>0</v>
      </c>
      <c r="BY27" s="13">
        <v>0</v>
      </c>
      <c r="BZ27" s="13">
        <v>0</v>
      </c>
      <c r="CA27" s="13">
        <v>6197.71</v>
      </c>
      <c r="CB27" s="13">
        <v>7307.43</v>
      </c>
      <c r="CC27" s="13">
        <v>0</v>
      </c>
      <c r="CD27" s="13">
        <v>0</v>
      </c>
      <c r="CE27" s="13">
        <v>0</v>
      </c>
      <c r="CF27" s="13">
        <f t="shared" ref="CF27:CF31" si="41">CB27-CC27-CD27-CE27</f>
        <v>7307.43</v>
      </c>
      <c r="CG27" s="13">
        <v>0</v>
      </c>
      <c r="CH27" s="13">
        <v>0</v>
      </c>
      <c r="CI27" s="13">
        <v>0</v>
      </c>
      <c r="CJ27" s="13">
        <v>0</v>
      </c>
      <c r="CK27" s="13">
        <f t="shared" si="31"/>
        <v>0</v>
      </c>
      <c r="CL27" s="13">
        <v>0</v>
      </c>
      <c r="CM27" s="13">
        <v>0</v>
      </c>
      <c r="CN27" s="13">
        <v>0</v>
      </c>
      <c r="CO27" s="13">
        <v>0</v>
      </c>
      <c r="CP27" s="13">
        <f t="shared" si="32"/>
        <v>0</v>
      </c>
      <c r="CQ27" s="13">
        <v>8503.16</v>
      </c>
      <c r="CR27" s="13">
        <v>0</v>
      </c>
      <c r="CS27" s="13">
        <v>0</v>
      </c>
      <c r="CT27" s="13">
        <v>0</v>
      </c>
      <c r="CU27" s="13">
        <v>8503.16</v>
      </c>
      <c r="CV27" s="13">
        <f t="shared" si="40"/>
        <v>6197.71</v>
      </c>
      <c r="CW27" s="13">
        <v>0</v>
      </c>
      <c r="CX27" s="13">
        <v>0</v>
      </c>
      <c r="CY27" s="13">
        <v>0</v>
      </c>
      <c r="CZ27" s="13">
        <v>6197.71</v>
      </c>
      <c r="DA27" s="13">
        <v>7307.43</v>
      </c>
      <c r="DB27" s="13">
        <v>0</v>
      </c>
      <c r="DC27" s="13">
        <v>0</v>
      </c>
      <c r="DD27" s="13">
        <v>0</v>
      </c>
      <c r="DE27" s="13">
        <f t="shared" ref="DE27:DE31" si="42">DA27-DB27-DC27-DD27</f>
        <v>7307.43</v>
      </c>
      <c r="DF27" s="13">
        <v>3621.62</v>
      </c>
      <c r="DG27" s="13">
        <v>0</v>
      </c>
      <c r="DH27" s="13">
        <v>0</v>
      </c>
      <c r="DI27" s="13">
        <v>0</v>
      </c>
      <c r="DJ27" s="13">
        <v>3621.62</v>
      </c>
      <c r="DK27" s="13">
        <f t="shared" si="34"/>
        <v>6197.71</v>
      </c>
      <c r="DL27" s="13">
        <v>0</v>
      </c>
      <c r="DM27" s="13">
        <v>0</v>
      </c>
      <c r="DN27" s="13">
        <v>0</v>
      </c>
      <c r="DO27" s="13">
        <v>6197.71</v>
      </c>
      <c r="DP27" s="13">
        <f t="shared" si="35"/>
        <v>7307.43</v>
      </c>
      <c r="DQ27" s="13">
        <f t="shared" si="36"/>
        <v>0</v>
      </c>
      <c r="DR27" s="13">
        <f t="shared" si="37"/>
        <v>0</v>
      </c>
      <c r="DS27" s="13">
        <f t="shared" si="38"/>
        <v>0</v>
      </c>
      <c r="DT27" s="13">
        <f t="shared" si="39"/>
        <v>7307.43</v>
      </c>
      <c r="DU27" s="11" t="s">
        <v>69</v>
      </c>
    </row>
    <row r="28" spans="1:125" ht="60" customHeight="1" x14ac:dyDescent="0.3">
      <c r="A28" s="11" t="s">
        <v>119</v>
      </c>
      <c r="B28" s="12" t="s">
        <v>120</v>
      </c>
      <c r="C28" s="12" t="s">
        <v>72</v>
      </c>
      <c r="D28" s="12" t="s">
        <v>121</v>
      </c>
      <c r="E28" s="12" t="s">
        <v>74</v>
      </c>
      <c r="F28" s="12"/>
      <c r="G28" s="12"/>
      <c r="H28" s="12"/>
      <c r="I28" s="12"/>
      <c r="J28" s="12"/>
      <c r="K28" s="12"/>
      <c r="L28" s="12"/>
      <c r="M28" s="12"/>
      <c r="N28" s="12"/>
      <c r="O28" s="12"/>
      <c r="P28" s="12"/>
      <c r="Q28" s="12"/>
      <c r="R28" s="12"/>
      <c r="S28" s="12"/>
      <c r="T28" s="12"/>
      <c r="U28" s="12"/>
      <c r="V28" s="12"/>
      <c r="W28" s="12"/>
      <c r="X28" s="12"/>
      <c r="Y28" s="12"/>
      <c r="Z28" s="12"/>
      <c r="AA28" s="12"/>
      <c r="AB28" s="12"/>
      <c r="AC28" s="12" t="s">
        <v>122</v>
      </c>
      <c r="AD28" s="12" t="s">
        <v>76</v>
      </c>
      <c r="AE28" s="12" t="s">
        <v>123</v>
      </c>
      <c r="AF28" s="12" t="s">
        <v>124</v>
      </c>
      <c r="AG28" s="12" t="s">
        <v>125</v>
      </c>
      <c r="AH28" s="12" t="s">
        <v>126</v>
      </c>
      <c r="AI28" s="13">
        <v>644.52</v>
      </c>
      <c r="AJ28" s="13">
        <v>644.52</v>
      </c>
      <c r="AK28" s="13">
        <v>0</v>
      </c>
      <c r="AL28" s="13">
        <v>0</v>
      </c>
      <c r="AM28" s="13">
        <v>0</v>
      </c>
      <c r="AN28" s="13">
        <v>0</v>
      </c>
      <c r="AO28" s="13">
        <v>0</v>
      </c>
      <c r="AP28" s="13">
        <v>0</v>
      </c>
      <c r="AQ28" s="13">
        <v>644.52</v>
      </c>
      <c r="AR28" s="13">
        <v>644.52</v>
      </c>
      <c r="AS28" s="13">
        <v>5</v>
      </c>
      <c r="AT28" s="13">
        <v>0</v>
      </c>
      <c r="AU28" s="13">
        <v>0</v>
      </c>
      <c r="AV28" s="13">
        <v>0</v>
      </c>
      <c r="AW28" s="13">
        <v>5</v>
      </c>
      <c r="AX28" s="13">
        <v>0</v>
      </c>
      <c r="AY28" s="13">
        <v>0</v>
      </c>
      <c r="AZ28" s="13">
        <v>0</v>
      </c>
      <c r="BA28" s="13">
        <v>0</v>
      </c>
      <c r="BB28" s="13">
        <f t="shared" si="27"/>
        <v>0</v>
      </c>
      <c r="BC28" s="13">
        <v>0</v>
      </c>
      <c r="BD28" s="13">
        <v>0</v>
      </c>
      <c r="BE28" s="13">
        <v>0</v>
      </c>
      <c r="BF28" s="13">
        <v>0</v>
      </c>
      <c r="BG28" s="13">
        <f t="shared" si="28"/>
        <v>0</v>
      </c>
      <c r="BH28" s="13">
        <v>0</v>
      </c>
      <c r="BI28" s="13">
        <v>0</v>
      </c>
      <c r="BJ28" s="13">
        <v>0</v>
      </c>
      <c r="BK28" s="13">
        <v>0</v>
      </c>
      <c r="BL28" s="13">
        <f t="shared" si="29"/>
        <v>0</v>
      </c>
      <c r="BM28" s="13">
        <v>644.52</v>
      </c>
      <c r="BN28" s="13">
        <v>644.52</v>
      </c>
      <c r="BO28" s="13">
        <v>0</v>
      </c>
      <c r="BP28" s="13">
        <v>0</v>
      </c>
      <c r="BQ28" s="13">
        <v>0</v>
      </c>
      <c r="BR28" s="13">
        <v>0</v>
      </c>
      <c r="BS28" s="13">
        <v>0</v>
      </c>
      <c r="BT28" s="13">
        <v>0</v>
      </c>
      <c r="BU28" s="13">
        <v>644.52</v>
      </c>
      <c r="BV28" s="13">
        <v>644.52</v>
      </c>
      <c r="BW28" s="13">
        <v>5</v>
      </c>
      <c r="BX28" s="13">
        <v>0</v>
      </c>
      <c r="BY28" s="13">
        <v>0</v>
      </c>
      <c r="BZ28" s="13">
        <v>0</v>
      </c>
      <c r="CA28" s="13">
        <v>5</v>
      </c>
      <c r="CB28" s="13">
        <v>0</v>
      </c>
      <c r="CC28" s="13">
        <v>0</v>
      </c>
      <c r="CD28" s="13">
        <v>0</v>
      </c>
      <c r="CE28" s="13">
        <v>0</v>
      </c>
      <c r="CF28" s="13">
        <f t="shared" si="41"/>
        <v>0</v>
      </c>
      <c r="CG28" s="13">
        <v>0</v>
      </c>
      <c r="CH28" s="13">
        <v>0</v>
      </c>
      <c r="CI28" s="13">
        <v>0</v>
      </c>
      <c r="CJ28" s="13">
        <v>0</v>
      </c>
      <c r="CK28" s="13">
        <f t="shared" si="31"/>
        <v>0</v>
      </c>
      <c r="CL28" s="13">
        <v>0</v>
      </c>
      <c r="CM28" s="13">
        <v>0</v>
      </c>
      <c r="CN28" s="13">
        <v>0</v>
      </c>
      <c r="CO28" s="13">
        <v>0</v>
      </c>
      <c r="CP28" s="13">
        <f t="shared" si="32"/>
        <v>0</v>
      </c>
      <c r="CQ28" s="13">
        <v>644.52</v>
      </c>
      <c r="CR28" s="13">
        <v>0</v>
      </c>
      <c r="CS28" s="13">
        <v>0</v>
      </c>
      <c r="CT28" s="13">
        <v>0</v>
      </c>
      <c r="CU28" s="13">
        <v>644.52</v>
      </c>
      <c r="CV28" s="13">
        <f t="shared" si="40"/>
        <v>42565</v>
      </c>
      <c r="CW28" s="13">
        <v>0</v>
      </c>
      <c r="CX28" s="13">
        <v>0</v>
      </c>
      <c r="CY28" s="13">
        <v>0</v>
      </c>
      <c r="CZ28" s="13">
        <v>42565</v>
      </c>
      <c r="DA28" s="13">
        <v>0</v>
      </c>
      <c r="DB28" s="13">
        <v>0</v>
      </c>
      <c r="DC28" s="13">
        <v>0</v>
      </c>
      <c r="DD28" s="13">
        <v>0</v>
      </c>
      <c r="DE28" s="13">
        <f t="shared" si="42"/>
        <v>0</v>
      </c>
      <c r="DF28" s="13">
        <v>644.52</v>
      </c>
      <c r="DG28" s="13">
        <v>0</v>
      </c>
      <c r="DH28" s="13">
        <v>0</v>
      </c>
      <c r="DI28" s="13">
        <v>0</v>
      </c>
      <c r="DJ28" s="13">
        <v>644.52</v>
      </c>
      <c r="DK28" s="13">
        <f t="shared" si="34"/>
        <v>42565</v>
      </c>
      <c r="DL28" s="13">
        <v>0</v>
      </c>
      <c r="DM28" s="13">
        <v>0</v>
      </c>
      <c r="DN28" s="13">
        <v>0</v>
      </c>
      <c r="DO28" s="13">
        <v>42565</v>
      </c>
      <c r="DP28" s="13">
        <f t="shared" si="35"/>
        <v>0</v>
      </c>
      <c r="DQ28" s="13">
        <f t="shared" si="36"/>
        <v>0</v>
      </c>
      <c r="DR28" s="13">
        <f t="shared" si="37"/>
        <v>0</v>
      </c>
      <c r="DS28" s="13">
        <f t="shared" si="38"/>
        <v>0</v>
      </c>
      <c r="DT28" s="13">
        <f t="shared" si="39"/>
        <v>0</v>
      </c>
      <c r="DU28" s="11" t="s">
        <v>69</v>
      </c>
    </row>
    <row r="29" spans="1:125" ht="122.4" x14ac:dyDescent="0.3">
      <c r="A29" s="18" t="s">
        <v>127</v>
      </c>
      <c r="B29" s="12" t="s">
        <v>128</v>
      </c>
      <c r="C29" s="12" t="s">
        <v>72</v>
      </c>
      <c r="D29" s="12" t="s">
        <v>129</v>
      </c>
      <c r="E29" s="12" t="s">
        <v>74</v>
      </c>
      <c r="F29" s="12"/>
      <c r="G29" s="12"/>
      <c r="H29" s="12"/>
      <c r="I29" s="12"/>
      <c r="J29" s="12"/>
      <c r="K29" s="12"/>
      <c r="L29" s="12"/>
      <c r="M29" s="12"/>
      <c r="N29" s="12"/>
      <c r="O29" s="12"/>
      <c r="P29" s="12"/>
      <c r="Q29" s="12"/>
      <c r="R29" s="12"/>
      <c r="S29" s="12"/>
      <c r="T29" s="12"/>
      <c r="U29" s="12"/>
      <c r="V29" s="12"/>
      <c r="W29" s="12"/>
      <c r="X29" s="12"/>
      <c r="Y29" s="12"/>
      <c r="Z29" s="12" t="s">
        <v>130</v>
      </c>
      <c r="AA29" s="12" t="s">
        <v>76</v>
      </c>
      <c r="AB29" s="12" t="s">
        <v>131</v>
      </c>
      <c r="AC29" s="12" t="s">
        <v>657</v>
      </c>
      <c r="AD29" s="12" t="s">
        <v>658</v>
      </c>
      <c r="AE29" s="12" t="s">
        <v>659</v>
      </c>
      <c r="AF29" s="12" t="s">
        <v>132</v>
      </c>
      <c r="AG29" s="12" t="s">
        <v>133</v>
      </c>
      <c r="AH29" s="12" t="s">
        <v>134</v>
      </c>
      <c r="AI29" s="13">
        <v>1229.95</v>
      </c>
      <c r="AJ29" s="13">
        <v>1229.95</v>
      </c>
      <c r="AK29" s="13">
        <v>0</v>
      </c>
      <c r="AL29" s="13">
        <v>0</v>
      </c>
      <c r="AM29" s="13">
        <v>319.95</v>
      </c>
      <c r="AN29" s="13">
        <v>319.95</v>
      </c>
      <c r="AO29" s="13">
        <v>0</v>
      </c>
      <c r="AP29" s="13">
        <v>0</v>
      </c>
      <c r="AQ29" s="13">
        <v>910</v>
      </c>
      <c r="AR29" s="13">
        <v>910</v>
      </c>
      <c r="AS29" s="13">
        <v>250</v>
      </c>
      <c r="AT29" s="13">
        <v>0</v>
      </c>
      <c r="AU29" s="13">
        <v>0</v>
      </c>
      <c r="AV29" s="13">
        <v>0</v>
      </c>
      <c r="AW29" s="13">
        <v>250</v>
      </c>
      <c r="AX29" s="13">
        <v>250</v>
      </c>
      <c r="AY29" s="13">
        <v>0</v>
      </c>
      <c r="AZ29" s="13">
        <v>0</v>
      </c>
      <c r="BA29" s="13">
        <v>0</v>
      </c>
      <c r="BB29" s="13">
        <f t="shared" si="27"/>
        <v>250</v>
      </c>
      <c r="BC29" s="13">
        <v>250</v>
      </c>
      <c r="BD29" s="13">
        <v>0</v>
      </c>
      <c r="BE29" s="13">
        <v>0</v>
      </c>
      <c r="BF29" s="13">
        <v>0</v>
      </c>
      <c r="BG29" s="13">
        <f t="shared" si="28"/>
        <v>250</v>
      </c>
      <c r="BH29" s="13">
        <v>250</v>
      </c>
      <c r="BI29" s="13">
        <v>0</v>
      </c>
      <c r="BJ29" s="13">
        <v>0</v>
      </c>
      <c r="BK29" s="13">
        <v>0</v>
      </c>
      <c r="BL29" s="13">
        <f t="shared" si="29"/>
        <v>250</v>
      </c>
      <c r="BM29" s="13">
        <v>1229.95</v>
      </c>
      <c r="BN29" s="13">
        <v>1229.95</v>
      </c>
      <c r="BO29" s="13">
        <v>0</v>
      </c>
      <c r="BP29" s="13">
        <v>0</v>
      </c>
      <c r="BQ29" s="13">
        <v>319.95</v>
      </c>
      <c r="BR29" s="13">
        <v>319.95</v>
      </c>
      <c r="BS29" s="13">
        <v>0</v>
      </c>
      <c r="BT29" s="13">
        <v>0</v>
      </c>
      <c r="BU29" s="13">
        <v>910</v>
      </c>
      <c r="BV29" s="13">
        <v>910</v>
      </c>
      <c r="BW29" s="13">
        <v>250</v>
      </c>
      <c r="BX29" s="13">
        <v>0</v>
      </c>
      <c r="BY29" s="13">
        <v>0</v>
      </c>
      <c r="BZ29" s="13">
        <v>0</v>
      </c>
      <c r="CA29" s="13">
        <v>250</v>
      </c>
      <c r="CB29" s="13">
        <v>250</v>
      </c>
      <c r="CC29" s="13">
        <v>0</v>
      </c>
      <c r="CD29" s="13">
        <v>0</v>
      </c>
      <c r="CE29" s="13">
        <v>0</v>
      </c>
      <c r="CF29" s="13">
        <f t="shared" si="41"/>
        <v>250</v>
      </c>
      <c r="CG29" s="13">
        <v>250</v>
      </c>
      <c r="CH29" s="13">
        <v>0</v>
      </c>
      <c r="CI29" s="13">
        <v>0</v>
      </c>
      <c r="CJ29" s="13">
        <v>0</v>
      </c>
      <c r="CK29" s="13">
        <f t="shared" si="31"/>
        <v>250</v>
      </c>
      <c r="CL29" s="13">
        <v>250</v>
      </c>
      <c r="CM29" s="13">
        <v>0</v>
      </c>
      <c r="CN29" s="13">
        <v>0</v>
      </c>
      <c r="CO29" s="13">
        <v>0</v>
      </c>
      <c r="CP29" s="13">
        <f t="shared" si="32"/>
        <v>250</v>
      </c>
      <c r="CQ29" s="13">
        <v>1229.95</v>
      </c>
      <c r="CR29" s="13">
        <v>0</v>
      </c>
      <c r="CS29" s="13">
        <v>319.95</v>
      </c>
      <c r="CT29" s="13">
        <v>0</v>
      </c>
      <c r="CU29" s="13">
        <v>910</v>
      </c>
      <c r="CV29" s="13">
        <f t="shared" si="40"/>
        <v>250</v>
      </c>
      <c r="CW29" s="13">
        <v>0</v>
      </c>
      <c r="CX29" s="13">
        <v>0</v>
      </c>
      <c r="CY29" s="13">
        <v>0</v>
      </c>
      <c r="CZ29" s="13">
        <v>250</v>
      </c>
      <c r="DA29" s="13">
        <v>250</v>
      </c>
      <c r="DB29" s="13">
        <v>0</v>
      </c>
      <c r="DC29" s="13">
        <v>0</v>
      </c>
      <c r="DD29" s="13">
        <v>0</v>
      </c>
      <c r="DE29" s="13">
        <f t="shared" si="42"/>
        <v>250</v>
      </c>
      <c r="DF29" s="13">
        <v>1229.95</v>
      </c>
      <c r="DG29" s="13">
        <v>0</v>
      </c>
      <c r="DH29" s="13">
        <v>319.95</v>
      </c>
      <c r="DI29" s="13">
        <v>0</v>
      </c>
      <c r="DJ29" s="13">
        <v>910</v>
      </c>
      <c r="DK29" s="13">
        <f t="shared" si="34"/>
        <v>250</v>
      </c>
      <c r="DL29" s="13">
        <v>0</v>
      </c>
      <c r="DM29" s="13">
        <v>0</v>
      </c>
      <c r="DN29" s="13">
        <v>0</v>
      </c>
      <c r="DO29" s="13">
        <v>250</v>
      </c>
      <c r="DP29" s="13">
        <f t="shared" si="35"/>
        <v>250</v>
      </c>
      <c r="DQ29" s="13">
        <f t="shared" si="36"/>
        <v>0</v>
      </c>
      <c r="DR29" s="13">
        <f t="shared" si="37"/>
        <v>0</v>
      </c>
      <c r="DS29" s="13">
        <f t="shared" si="38"/>
        <v>0</v>
      </c>
      <c r="DT29" s="13">
        <f t="shared" si="39"/>
        <v>250</v>
      </c>
      <c r="DU29" s="11" t="s">
        <v>69</v>
      </c>
    </row>
    <row r="30" spans="1:125" ht="30.6" x14ac:dyDescent="0.3">
      <c r="A30" s="11" t="s">
        <v>135</v>
      </c>
      <c r="B30" s="12" t="s">
        <v>136</v>
      </c>
      <c r="C30" s="12" t="s">
        <v>72</v>
      </c>
      <c r="D30" s="12" t="s">
        <v>137</v>
      </c>
      <c r="E30" s="12" t="s">
        <v>74</v>
      </c>
      <c r="F30" s="12"/>
      <c r="G30" s="12"/>
      <c r="H30" s="12"/>
      <c r="I30" s="12"/>
      <c r="J30" s="12"/>
      <c r="K30" s="12"/>
      <c r="L30" s="12"/>
      <c r="M30" s="12"/>
      <c r="N30" s="12"/>
      <c r="O30" s="12"/>
      <c r="P30" s="12"/>
      <c r="Q30" s="12"/>
      <c r="R30" s="12"/>
      <c r="S30" s="12"/>
      <c r="T30" s="12"/>
      <c r="U30" s="12"/>
      <c r="V30" s="12"/>
      <c r="W30" s="12"/>
      <c r="X30" s="12"/>
      <c r="Y30" s="12"/>
      <c r="Z30" s="12"/>
      <c r="AA30" s="12"/>
      <c r="AB30" s="12"/>
      <c r="AC30" s="12" t="s">
        <v>122</v>
      </c>
      <c r="AD30" s="12" t="s">
        <v>76</v>
      </c>
      <c r="AE30" s="12" t="s">
        <v>123</v>
      </c>
      <c r="AF30" s="12" t="s">
        <v>124</v>
      </c>
      <c r="AG30" s="12" t="s">
        <v>138</v>
      </c>
      <c r="AH30" s="12" t="s">
        <v>139</v>
      </c>
      <c r="AI30" s="13">
        <v>0</v>
      </c>
      <c r="AJ30" s="13">
        <v>0</v>
      </c>
      <c r="AK30" s="13">
        <v>0</v>
      </c>
      <c r="AL30" s="13">
        <v>0</v>
      </c>
      <c r="AM30" s="13">
        <v>0</v>
      </c>
      <c r="AN30" s="13">
        <v>0</v>
      </c>
      <c r="AO30" s="13">
        <v>0</v>
      </c>
      <c r="AP30" s="13">
        <v>0</v>
      </c>
      <c r="AQ30" s="13">
        <v>0</v>
      </c>
      <c r="AR30" s="13">
        <v>0</v>
      </c>
      <c r="AS30" s="13">
        <v>7</v>
      </c>
      <c r="AT30" s="13">
        <v>0</v>
      </c>
      <c r="AU30" s="13">
        <v>0</v>
      </c>
      <c r="AV30" s="13">
        <v>0</v>
      </c>
      <c r="AW30" s="13">
        <v>7</v>
      </c>
      <c r="AX30" s="13">
        <v>20</v>
      </c>
      <c r="AY30" s="13">
        <v>0</v>
      </c>
      <c r="AZ30" s="13">
        <v>0</v>
      </c>
      <c r="BA30" s="13">
        <v>0</v>
      </c>
      <c r="BB30" s="13">
        <f t="shared" si="27"/>
        <v>20</v>
      </c>
      <c r="BC30" s="13">
        <v>0</v>
      </c>
      <c r="BD30" s="13">
        <v>0</v>
      </c>
      <c r="BE30" s="13">
        <v>0</v>
      </c>
      <c r="BF30" s="13">
        <v>0</v>
      </c>
      <c r="BG30" s="13">
        <f t="shared" si="28"/>
        <v>0</v>
      </c>
      <c r="BH30" s="13">
        <v>0</v>
      </c>
      <c r="BI30" s="13">
        <v>0</v>
      </c>
      <c r="BJ30" s="13">
        <v>0</v>
      </c>
      <c r="BK30" s="13">
        <v>0</v>
      </c>
      <c r="BL30" s="13">
        <f t="shared" si="29"/>
        <v>0</v>
      </c>
      <c r="BM30" s="13">
        <v>0</v>
      </c>
      <c r="BN30" s="13">
        <v>0</v>
      </c>
      <c r="BO30" s="13">
        <v>0</v>
      </c>
      <c r="BP30" s="13">
        <v>0</v>
      </c>
      <c r="BQ30" s="13">
        <v>0</v>
      </c>
      <c r="BR30" s="13">
        <v>0</v>
      </c>
      <c r="BS30" s="13">
        <v>0</v>
      </c>
      <c r="BT30" s="13">
        <v>0</v>
      </c>
      <c r="BU30" s="13">
        <v>0</v>
      </c>
      <c r="BV30" s="13">
        <v>0</v>
      </c>
      <c r="BW30" s="13">
        <v>7</v>
      </c>
      <c r="BX30" s="13">
        <v>0</v>
      </c>
      <c r="BY30" s="13">
        <v>0</v>
      </c>
      <c r="BZ30" s="13">
        <v>0</v>
      </c>
      <c r="CA30" s="13">
        <v>7</v>
      </c>
      <c r="CB30" s="13">
        <v>20</v>
      </c>
      <c r="CC30" s="13">
        <v>0</v>
      </c>
      <c r="CD30" s="13">
        <v>0</v>
      </c>
      <c r="CE30" s="13">
        <v>0</v>
      </c>
      <c r="CF30" s="13">
        <f t="shared" si="41"/>
        <v>20</v>
      </c>
      <c r="CG30" s="13">
        <v>0</v>
      </c>
      <c r="CH30" s="13">
        <v>0</v>
      </c>
      <c r="CI30" s="13">
        <v>0</v>
      </c>
      <c r="CJ30" s="13">
        <v>0</v>
      </c>
      <c r="CK30" s="13">
        <f t="shared" si="31"/>
        <v>0</v>
      </c>
      <c r="CL30" s="13">
        <v>0</v>
      </c>
      <c r="CM30" s="13">
        <v>0</v>
      </c>
      <c r="CN30" s="13">
        <v>0</v>
      </c>
      <c r="CO30" s="13">
        <v>0</v>
      </c>
      <c r="CP30" s="13">
        <f t="shared" si="32"/>
        <v>0</v>
      </c>
      <c r="CQ30" s="13">
        <v>0</v>
      </c>
      <c r="CR30" s="13">
        <v>0</v>
      </c>
      <c r="CS30" s="13">
        <v>0</v>
      </c>
      <c r="CT30" s="13">
        <v>0</v>
      </c>
      <c r="CU30" s="13">
        <v>0</v>
      </c>
      <c r="CV30" s="13">
        <f t="shared" si="40"/>
        <v>7</v>
      </c>
      <c r="CW30" s="13">
        <v>0</v>
      </c>
      <c r="CX30" s="13">
        <v>0</v>
      </c>
      <c r="CY30" s="13">
        <v>0</v>
      </c>
      <c r="CZ30" s="13">
        <v>7</v>
      </c>
      <c r="DA30" s="13">
        <v>20</v>
      </c>
      <c r="DB30" s="13">
        <v>0</v>
      </c>
      <c r="DC30" s="13">
        <v>0</v>
      </c>
      <c r="DD30" s="13">
        <v>0</v>
      </c>
      <c r="DE30" s="13">
        <f t="shared" si="42"/>
        <v>20</v>
      </c>
      <c r="DF30" s="13">
        <v>0</v>
      </c>
      <c r="DG30" s="13">
        <v>0</v>
      </c>
      <c r="DH30" s="13">
        <v>0</v>
      </c>
      <c r="DI30" s="13">
        <v>0</v>
      </c>
      <c r="DJ30" s="13">
        <v>0</v>
      </c>
      <c r="DK30" s="13">
        <f t="shared" si="34"/>
        <v>7</v>
      </c>
      <c r="DL30" s="13">
        <v>0</v>
      </c>
      <c r="DM30" s="13">
        <v>0</v>
      </c>
      <c r="DN30" s="13">
        <v>0</v>
      </c>
      <c r="DO30" s="13">
        <v>7</v>
      </c>
      <c r="DP30" s="13">
        <f t="shared" si="35"/>
        <v>20</v>
      </c>
      <c r="DQ30" s="13">
        <f t="shared" si="36"/>
        <v>0</v>
      </c>
      <c r="DR30" s="13">
        <f t="shared" si="37"/>
        <v>0</v>
      </c>
      <c r="DS30" s="13">
        <f t="shared" si="38"/>
        <v>0</v>
      </c>
      <c r="DT30" s="13">
        <f t="shared" si="39"/>
        <v>20</v>
      </c>
      <c r="DU30" s="11" t="s">
        <v>69</v>
      </c>
    </row>
    <row r="31" spans="1:125" ht="81.599999999999994" x14ac:dyDescent="0.3">
      <c r="A31" s="11" t="s">
        <v>140</v>
      </c>
      <c r="B31" s="12" t="s">
        <v>141</v>
      </c>
      <c r="C31" s="17" t="s">
        <v>142</v>
      </c>
      <c r="D31" s="12" t="s">
        <v>143</v>
      </c>
      <c r="E31" s="12" t="s">
        <v>144</v>
      </c>
      <c r="F31" s="12"/>
      <c r="G31" s="12"/>
      <c r="H31" s="12"/>
      <c r="I31" s="12"/>
      <c r="J31" s="12"/>
      <c r="K31" s="12"/>
      <c r="L31" s="12"/>
      <c r="M31" s="12"/>
      <c r="N31" s="12"/>
      <c r="O31" s="12"/>
      <c r="P31" s="12"/>
      <c r="Q31" s="12"/>
      <c r="R31" s="12"/>
      <c r="S31" s="12"/>
      <c r="T31" s="12"/>
      <c r="U31" s="12"/>
      <c r="V31" s="12"/>
      <c r="W31" s="12" t="s">
        <v>145</v>
      </c>
      <c r="X31" s="12" t="s">
        <v>146</v>
      </c>
      <c r="Y31" s="12" t="s">
        <v>147</v>
      </c>
      <c r="Z31" s="12"/>
      <c r="AA31" s="12"/>
      <c r="AB31" s="12"/>
      <c r="AC31" s="17" t="s">
        <v>148</v>
      </c>
      <c r="AD31" s="12" t="s">
        <v>88</v>
      </c>
      <c r="AE31" s="12" t="s">
        <v>149</v>
      </c>
      <c r="AF31" s="12" t="s">
        <v>132</v>
      </c>
      <c r="AG31" s="12" t="s">
        <v>150</v>
      </c>
      <c r="AH31" s="12" t="s">
        <v>151</v>
      </c>
      <c r="AI31" s="13">
        <v>25.4</v>
      </c>
      <c r="AJ31" s="13">
        <v>25.4</v>
      </c>
      <c r="AK31" s="13">
        <v>0</v>
      </c>
      <c r="AL31" s="13">
        <v>0</v>
      </c>
      <c r="AM31" s="13">
        <v>0</v>
      </c>
      <c r="AN31" s="13">
        <v>0</v>
      </c>
      <c r="AO31" s="13">
        <v>0</v>
      </c>
      <c r="AP31" s="13">
        <v>0</v>
      </c>
      <c r="AQ31" s="13">
        <v>25.4</v>
      </c>
      <c r="AR31" s="13">
        <v>25.4</v>
      </c>
      <c r="AS31" s="13">
        <v>125.4</v>
      </c>
      <c r="AT31" s="13">
        <v>0</v>
      </c>
      <c r="AU31" s="13">
        <v>0</v>
      </c>
      <c r="AV31" s="13">
        <v>0</v>
      </c>
      <c r="AW31" s="13">
        <v>125.4</v>
      </c>
      <c r="AX31" s="13">
        <v>125.4</v>
      </c>
      <c r="AY31" s="13">
        <v>0</v>
      </c>
      <c r="AZ31" s="13">
        <v>0</v>
      </c>
      <c r="BA31" s="13">
        <v>0</v>
      </c>
      <c r="BB31" s="13">
        <f t="shared" si="27"/>
        <v>125.4</v>
      </c>
      <c r="BC31" s="13">
        <v>125.4</v>
      </c>
      <c r="BD31" s="13">
        <v>0</v>
      </c>
      <c r="BE31" s="13">
        <v>0</v>
      </c>
      <c r="BF31" s="13">
        <v>0</v>
      </c>
      <c r="BG31" s="13">
        <f t="shared" si="28"/>
        <v>125.4</v>
      </c>
      <c r="BH31" s="13">
        <v>125.4</v>
      </c>
      <c r="BI31" s="13">
        <v>0</v>
      </c>
      <c r="BJ31" s="13">
        <v>0</v>
      </c>
      <c r="BK31" s="13">
        <v>0</v>
      </c>
      <c r="BL31" s="13">
        <f t="shared" si="29"/>
        <v>125.4</v>
      </c>
      <c r="BM31" s="13">
        <v>25.4</v>
      </c>
      <c r="BN31" s="13">
        <v>25.4</v>
      </c>
      <c r="BO31" s="13">
        <v>0</v>
      </c>
      <c r="BP31" s="13">
        <v>0</v>
      </c>
      <c r="BQ31" s="13">
        <v>0</v>
      </c>
      <c r="BR31" s="13">
        <v>0</v>
      </c>
      <c r="BS31" s="13">
        <v>0</v>
      </c>
      <c r="BT31" s="13">
        <v>0</v>
      </c>
      <c r="BU31" s="13">
        <v>25.4</v>
      </c>
      <c r="BV31" s="13">
        <v>25.4</v>
      </c>
      <c r="BW31" s="13">
        <v>125.4</v>
      </c>
      <c r="BX31" s="13">
        <v>0</v>
      </c>
      <c r="BY31" s="13">
        <v>0</v>
      </c>
      <c r="BZ31" s="13">
        <v>0</v>
      </c>
      <c r="CA31" s="13">
        <v>125.4</v>
      </c>
      <c r="CB31" s="13">
        <v>125.4</v>
      </c>
      <c r="CC31" s="13">
        <v>0</v>
      </c>
      <c r="CD31" s="13">
        <v>0</v>
      </c>
      <c r="CE31" s="13">
        <v>0</v>
      </c>
      <c r="CF31" s="13">
        <f t="shared" si="41"/>
        <v>125.4</v>
      </c>
      <c r="CG31" s="13">
        <v>125.4</v>
      </c>
      <c r="CH31" s="13">
        <v>0</v>
      </c>
      <c r="CI31" s="13">
        <v>0</v>
      </c>
      <c r="CJ31" s="13">
        <v>0</v>
      </c>
      <c r="CK31" s="13">
        <f t="shared" si="31"/>
        <v>125.4</v>
      </c>
      <c r="CL31" s="13">
        <v>125.4</v>
      </c>
      <c r="CM31" s="13">
        <v>0</v>
      </c>
      <c r="CN31" s="13">
        <v>0</v>
      </c>
      <c r="CO31" s="13">
        <v>0</v>
      </c>
      <c r="CP31" s="13">
        <f t="shared" si="32"/>
        <v>125.4</v>
      </c>
      <c r="CQ31" s="13">
        <v>25.4</v>
      </c>
      <c r="CR31" s="13">
        <v>0</v>
      </c>
      <c r="CS31" s="13">
        <v>0</v>
      </c>
      <c r="CT31" s="13">
        <v>0</v>
      </c>
      <c r="CU31" s="13">
        <v>25.4</v>
      </c>
      <c r="CV31" s="13">
        <f t="shared" si="40"/>
        <v>125.4</v>
      </c>
      <c r="CW31" s="13">
        <v>0</v>
      </c>
      <c r="CX31" s="13">
        <v>0</v>
      </c>
      <c r="CY31" s="13">
        <v>0</v>
      </c>
      <c r="CZ31" s="13">
        <v>125.4</v>
      </c>
      <c r="DA31" s="13">
        <v>125.4</v>
      </c>
      <c r="DB31" s="13">
        <v>0</v>
      </c>
      <c r="DC31" s="13">
        <v>0</v>
      </c>
      <c r="DD31" s="13">
        <v>0</v>
      </c>
      <c r="DE31" s="13">
        <f t="shared" si="42"/>
        <v>125.4</v>
      </c>
      <c r="DF31" s="13">
        <v>25.4</v>
      </c>
      <c r="DG31" s="13">
        <v>0</v>
      </c>
      <c r="DH31" s="13">
        <v>0</v>
      </c>
      <c r="DI31" s="13">
        <v>0</v>
      </c>
      <c r="DJ31" s="13">
        <v>25.4</v>
      </c>
      <c r="DK31" s="13">
        <f t="shared" si="34"/>
        <v>125.4</v>
      </c>
      <c r="DL31" s="13">
        <v>0</v>
      </c>
      <c r="DM31" s="13">
        <v>0</v>
      </c>
      <c r="DN31" s="13">
        <v>0</v>
      </c>
      <c r="DO31" s="13">
        <v>125.4</v>
      </c>
      <c r="DP31" s="13">
        <f t="shared" si="35"/>
        <v>125.4</v>
      </c>
      <c r="DQ31" s="13">
        <f t="shared" si="36"/>
        <v>0</v>
      </c>
      <c r="DR31" s="13">
        <f t="shared" si="37"/>
        <v>0</v>
      </c>
      <c r="DS31" s="13">
        <f t="shared" si="38"/>
        <v>0</v>
      </c>
      <c r="DT31" s="13">
        <f t="shared" si="39"/>
        <v>125.4</v>
      </c>
      <c r="DU31" s="11" t="s">
        <v>69</v>
      </c>
    </row>
    <row r="32" spans="1:125" ht="224.4" x14ac:dyDescent="0.3">
      <c r="A32" s="18" t="s">
        <v>152</v>
      </c>
      <c r="B32" s="12" t="s">
        <v>153</v>
      </c>
      <c r="C32" s="17" t="s">
        <v>154</v>
      </c>
      <c r="D32" s="12" t="s">
        <v>155</v>
      </c>
      <c r="E32" s="12" t="s">
        <v>156</v>
      </c>
      <c r="F32" s="12" t="s">
        <v>157</v>
      </c>
      <c r="G32" s="12" t="s">
        <v>76</v>
      </c>
      <c r="H32" s="12" t="s">
        <v>158</v>
      </c>
      <c r="I32" s="12" t="s">
        <v>159</v>
      </c>
      <c r="J32" s="12"/>
      <c r="K32" s="12"/>
      <c r="L32" s="12"/>
      <c r="M32" s="12"/>
      <c r="N32" s="12"/>
      <c r="O32" s="12"/>
      <c r="P32" s="12"/>
      <c r="Q32" s="12"/>
      <c r="R32" s="12"/>
      <c r="S32" s="12"/>
      <c r="T32" s="12"/>
      <c r="U32" s="12"/>
      <c r="V32" s="12"/>
      <c r="W32" s="17" t="s">
        <v>160</v>
      </c>
      <c r="X32" s="12" t="s">
        <v>161</v>
      </c>
      <c r="Y32" s="12" t="s">
        <v>162</v>
      </c>
      <c r="Z32" s="17" t="s">
        <v>163</v>
      </c>
      <c r="AA32" s="12" t="s">
        <v>164</v>
      </c>
      <c r="AB32" s="12" t="s">
        <v>165</v>
      </c>
      <c r="AC32" s="17" t="s">
        <v>166</v>
      </c>
      <c r="AD32" s="12" t="s">
        <v>167</v>
      </c>
      <c r="AE32" s="12" t="s">
        <v>168</v>
      </c>
      <c r="AF32" s="12" t="s">
        <v>169</v>
      </c>
      <c r="AG32" s="12" t="s">
        <v>170</v>
      </c>
      <c r="AH32" s="12" t="s">
        <v>171</v>
      </c>
      <c r="AI32" s="13">
        <v>57547.15</v>
      </c>
      <c r="AJ32" s="13">
        <v>57547.15</v>
      </c>
      <c r="AK32" s="13">
        <v>0</v>
      </c>
      <c r="AL32" s="13">
        <v>0</v>
      </c>
      <c r="AM32" s="13">
        <v>53.85</v>
      </c>
      <c r="AN32" s="13">
        <v>53.85</v>
      </c>
      <c r="AO32" s="13">
        <v>0</v>
      </c>
      <c r="AP32" s="13">
        <v>0</v>
      </c>
      <c r="AQ32" s="13">
        <v>57493.31</v>
      </c>
      <c r="AR32" s="13">
        <v>57493.31</v>
      </c>
      <c r="AS32" s="13">
        <v>51919.1</v>
      </c>
      <c r="AT32" s="13">
        <v>0</v>
      </c>
      <c r="AU32" s="13">
        <v>25.6</v>
      </c>
      <c r="AV32" s="13">
        <v>0</v>
      </c>
      <c r="AW32" s="13">
        <v>51893.5</v>
      </c>
      <c r="AX32" s="13">
        <v>52660.83</v>
      </c>
      <c r="AY32" s="13">
        <v>0</v>
      </c>
      <c r="AZ32" s="13">
        <v>56.77</v>
      </c>
      <c r="BA32" s="13">
        <v>0</v>
      </c>
      <c r="BB32" s="13">
        <f>AX32-AY32-AZ32-BA32</f>
        <v>52604.060000000005</v>
      </c>
      <c r="BC32" s="13">
        <v>52660.83</v>
      </c>
      <c r="BD32" s="13">
        <v>0</v>
      </c>
      <c r="BE32" s="13">
        <v>56.77</v>
      </c>
      <c r="BF32" s="13">
        <v>0</v>
      </c>
      <c r="BG32" s="13">
        <f t="shared" si="28"/>
        <v>52604.060000000005</v>
      </c>
      <c r="BH32" s="13">
        <v>52571.65</v>
      </c>
      <c r="BI32" s="13">
        <v>0</v>
      </c>
      <c r="BJ32" s="13">
        <v>0</v>
      </c>
      <c r="BK32" s="13">
        <v>0</v>
      </c>
      <c r="BL32" s="13">
        <f t="shared" si="29"/>
        <v>52571.65</v>
      </c>
      <c r="BM32" s="13">
        <v>55881.57</v>
      </c>
      <c r="BN32" s="13">
        <v>55881.57</v>
      </c>
      <c r="BO32" s="13">
        <v>0</v>
      </c>
      <c r="BP32" s="13">
        <v>0</v>
      </c>
      <c r="BQ32" s="13">
        <v>53.85</v>
      </c>
      <c r="BR32" s="13">
        <v>53.85</v>
      </c>
      <c r="BS32" s="13">
        <v>0</v>
      </c>
      <c r="BT32" s="13">
        <v>0</v>
      </c>
      <c r="BU32" s="13">
        <v>55827.72</v>
      </c>
      <c r="BV32" s="13">
        <v>55827.72</v>
      </c>
      <c r="BW32" s="13">
        <v>51919.1</v>
      </c>
      <c r="BX32" s="13">
        <v>0</v>
      </c>
      <c r="BY32" s="13">
        <v>25.6</v>
      </c>
      <c r="BZ32" s="13">
        <v>0</v>
      </c>
      <c r="CA32" s="13">
        <v>51893.5</v>
      </c>
      <c r="CB32" s="13">
        <f>52660.83-100</f>
        <v>52560.83</v>
      </c>
      <c r="CC32" s="13">
        <v>0</v>
      </c>
      <c r="CD32" s="13">
        <v>56.77</v>
      </c>
      <c r="CE32" s="13">
        <v>0</v>
      </c>
      <c r="CF32" s="13">
        <f>CB32-CC32-CD32-CE32</f>
        <v>52504.060000000005</v>
      </c>
      <c r="CG32" s="13">
        <f>52660.83-100</f>
        <v>52560.83</v>
      </c>
      <c r="CH32" s="13">
        <v>0</v>
      </c>
      <c r="CI32" s="13">
        <v>56.77</v>
      </c>
      <c r="CJ32" s="13">
        <v>0</v>
      </c>
      <c r="CK32" s="13">
        <f t="shared" si="31"/>
        <v>52504.060000000005</v>
      </c>
      <c r="CL32" s="13">
        <f>52571.65-100</f>
        <v>52471.65</v>
      </c>
      <c r="CM32" s="13">
        <v>0</v>
      </c>
      <c r="CN32" s="13">
        <v>0</v>
      </c>
      <c r="CO32" s="13">
        <v>0</v>
      </c>
      <c r="CP32" s="13">
        <f t="shared" si="32"/>
        <v>52471.65</v>
      </c>
      <c r="CQ32" s="13">
        <v>57547.15</v>
      </c>
      <c r="CR32" s="13">
        <v>0</v>
      </c>
      <c r="CS32" s="13">
        <v>53.85</v>
      </c>
      <c r="CT32" s="13">
        <v>0</v>
      </c>
      <c r="CU32" s="13">
        <v>57493.31</v>
      </c>
      <c r="CV32" s="13">
        <f t="shared" si="40"/>
        <v>51919.1</v>
      </c>
      <c r="CW32" s="13">
        <v>0</v>
      </c>
      <c r="CX32" s="13">
        <v>25.6</v>
      </c>
      <c r="CY32" s="13">
        <v>0</v>
      </c>
      <c r="CZ32" s="13">
        <v>51893.5</v>
      </c>
      <c r="DA32" s="13">
        <f>52660.83+241.22</f>
        <v>52902.05</v>
      </c>
      <c r="DB32" s="13">
        <v>0</v>
      </c>
      <c r="DC32" s="13">
        <v>56.77</v>
      </c>
      <c r="DD32" s="13">
        <v>0</v>
      </c>
      <c r="DE32" s="13">
        <f>DA32-DB32-DC32-DD32</f>
        <v>52845.280000000006</v>
      </c>
      <c r="DF32" s="13">
        <v>55881.57</v>
      </c>
      <c r="DG32" s="13">
        <v>0</v>
      </c>
      <c r="DH32" s="13">
        <v>53.85</v>
      </c>
      <c r="DI32" s="13">
        <v>0</v>
      </c>
      <c r="DJ32" s="13">
        <v>55827.72</v>
      </c>
      <c r="DK32" s="13">
        <f t="shared" si="34"/>
        <v>51919.1</v>
      </c>
      <c r="DL32" s="13">
        <v>0</v>
      </c>
      <c r="DM32" s="13">
        <v>25.6</v>
      </c>
      <c r="DN32" s="13">
        <v>0</v>
      </c>
      <c r="DO32" s="13">
        <v>51893.5</v>
      </c>
      <c r="DP32" s="13">
        <f>DQ32+DR32+DS32+DT32</f>
        <v>52802.05</v>
      </c>
      <c r="DQ32" s="13">
        <f>DB32</f>
        <v>0</v>
      </c>
      <c r="DR32" s="13">
        <f t="shared" si="37"/>
        <v>56.77</v>
      </c>
      <c r="DS32" s="13">
        <f t="shared" si="38"/>
        <v>0</v>
      </c>
      <c r="DT32" s="13">
        <f>DE32-100</f>
        <v>52745.280000000006</v>
      </c>
      <c r="DU32" s="11" t="s">
        <v>172</v>
      </c>
    </row>
    <row r="33" spans="1:125" ht="244.8" x14ac:dyDescent="0.3">
      <c r="A33" s="18" t="s">
        <v>173</v>
      </c>
      <c r="B33" s="12" t="s">
        <v>174</v>
      </c>
      <c r="C33" s="12" t="s">
        <v>175</v>
      </c>
      <c r="D33" s="12" t="s">
        <v>176</v>
      </c>
      <c r="E33" s="12" t="s">
        <v>177</v>
      </c>
      <c r="F33" s="12"/>
      <c r="G33" s="12"/>
      <c r="H33" s="12"/>
      <c r="I33" s="12"/>
      <c r="J33" s="12"/>
      <c r="K33" s="12"/>
      <c r="L33" s="12"/>
      <c r="M33" s="12"/>
      <c r="N33" s="12"/>
      <c r="O33" s="12"/>
      <c r="P33" s="12"/>
      <c r="Q33" s="12"/>
      <c r="R33" s="12"/>
      <c r="S33" s="12"/>
      <c r="T33" s="12"/>
      <c r="U33" s="12"/>
      <c r="V33" s="12"/>
      <c r="W33" s="17" t="s">
        <v>178</v>
      </c>
      <c r="X33" s="12" t="s">
        <v>179</v>
      </c>
      <c r="Y33" s="12" t="s">
        <v>180</v>
      </c>
      <c r="Z33" s="17" t="s">
        <v>181</v>
      </c>
      <c r="AA33" s="12" t="s">
        <v>182</v>
      </c>
      <c r="AB33" s="12" t="s">
        <v>183</v>
      </c>
      <c r="AC33" s="17" t="s">
        <v>184</v>
      </c>
      <c r="AD33" s="12" t="s">
        <v>185</v>
      </c>
      <c r="AE33" s="17" t="s">
        <v>186</v>
      </c>
      <c r="AF33" s="12" t="s">
        <v>169</v>
      </c>
      <c r="AG33" s="12" t="s">
        <v>187</v>
      </c>
      <c r="AH33" s="12" t="s">
        <v>188</v>
      </c>
      <c r="AI33" s="13">
        <v>93160.320000000007</v>
      </c>
      <c r="AJ33" s="13">
        <v>93160.3</v>
      </c>
      <c r="AK33" s="13">
        <v>0</v>
      </c>
      <c r="AL33" s="13">
        <v>0</v>
      </c>
      <c r="AM33" s="13">
        <v>172.13</v>
      </c>
      <c r="AN33" s="13">
        <v>172.13</v>
      </c>
      <c r="AO33" s="13">
        <v>0</v>
      </c>
      <c r="AP33" s="13">
        <v>0</v>
      </c>
      <c r="AQ33" s="13">
        <v>92988.18</v>
      </c>
      <c r="AR33" s="13">
        <v>92988.17</v>
      </c>
      <c r="AS33" s="13">
        <v>83600.27</v>
      </c>
      <c r="AT33" s="13">
        <v>0</v>
      </c>
      <c r="AU33" s="13">
        <v>930</v>
      </c>
      <c r="AV33" s="13">
        <v>0</v>
      </c>
      <c r="AW33" s="13">
        <v>82670.27</v>
      </c>
      <c r="AX33" s="13">
        <v>120568.72</v>
      </c>
      <c r="AY33" s="13">
        <v>0</v>
      </c>
      <c r="AZ33" s="13">
        <v>39062.129999999997</v>
      </c>
      <c r="BA33" s="13">
        <v>0</v>
      </c>
      <c r="BB33" s="13">
        <f t="shared" si="27"/>
        <v>81506.59</v>
      </c>
      <c r="BC33" s="13">
        <v>230537.02</v>
      </c>
      <c r="BD33" s="13">
        <v>0</v>
      </c>
      <c r="BE33" s="13">
        <v>142930.32999999999</v>
      </c>
      <c r="BF33" s="13">
        <v>0</v>
      </c>
      <c r="BG33" s="13">
        <f t="shared" si="28"/>
        <v>87606.69</v>
      </c>
      <c r="BH33" s="13">
        <v>81411.199999999997</v>
      </c>
      <c r="BI33" s="13">
        <v>0</v>
      </c>
      <c r="BJ33" s="13">
        <v>0</v>
      </c>
      <c r="BK33" s="13">
        <v>0</v>
      </c>
      <c r="BL33" s="13">
        <f t="shared" si="29"/>
        <v>81411.199999999997</v>
      </c>
      <c r="BM33" s="13">
        <v>88692.74</v>
      </c>
      <c r="BN33" s="13">
        <v>88692.73</v>
      </c>
      <c r="BO33" s="13">
        <v>0</v>
      </c>
      <c r="BP33" s="13">
        <v>0</v>
      </c>
      <c r="BQ33" s="13">
        <v>172.13</v>
      </c>
      <c r="BR33" s="13">
        <v>172.13</v>
      </c>
      <c r="BS33" s="13">
        <v>0</v>
      </c>
      <c r="BT33" s="13">
        <v>0</v>
      </c>
      <c r="BU33" s="13">
        <v>88520.61</v>
      </c>
      <c r="BV33" s="13">
        <v>88520.6</v>
      </c>
      <c r="BW33" s="13">
        <v>83600.27</v>
      </c>
      <c r="BX33" s="13">
        <v>0</v>
      </c>
      <c r="BY33" s="13">
        <v>930</v>
      </c>
      <c r="BZ33" s="13">
        <v>0</v>
      </c>
      <c r="CA33" s="13">
        <v>82670.27</v>
      </c>
      <c r="CB33" s="13">
        <f>120568.72-310-1-38863.4</f>
        <v>81394.320000000007</v>
      </c>
      <c r="CC33" s="13">
        <v>0</v>
      </c>
      <c r="CD33" s="13">
        <f>39062.13-38863.4</f>
        <v>198.72999999999593</v>
      </c>
      <c r="CE33" s="13">
        <v>0</v>
      </c>
      <c r="CF33" s="13">
        <v>81195.59</v>
      </c>
      <c r="CG33" s="13">
        <f>230537.02-310-1-142731.6</f>
        <v>87494.419999999984</v>
      </c>
      <c r="CH33" s="13">
        <v>0</v>
      </c>
      <c r="CI33" s="13">
        <f>142930.33-142731.6</f>
        <v>198.72999999998137</v>
      </c>
      <c r="CJ33" s="13">
        <v>0</v>
      </c>
      <c r="CK33" s="13">
        <v>87295.69</v>
      </c>
      <c r="CL33" s="13">
        <f>81411.2-310-1</f>
        <v>81100.2</v>
      </c>
      <c r="CM33" s="13">
        <v>0</v>
      </c>
      <c r="CN33" s="13">
        <v>0</v>
      </c>
      <c r="CO33" s="13">
        <v>0</v>
      </c>
      <c r="CP33" s="13">
        <f t="shared" si="32"/>
        <v>81100.2</v>
      </c>
      <c r="CQ33" s="13">
        <v>93160.320000000007</v>
      </c>
      <c r="CR33" s="13">
        <v>0</v>
      </c>
      <c r="CS33" s="13">
        <v>172.13</v>
      </c>
      <c r="CT33" s="13">
        <v>0</v>
      </c>
      <c r="CU33" s="13">
        <v>92988.18</v>
      </c>
      <c r="CV33" s="13">
        <f t="shared" si="40"/>
        <v>86324.479999999996</v>
      </c>
      <c r="CW33" s="13">
        <v>0</v>
      </c>
      <c r="CX33" s="13">
        <v>930</v>
      </c>
      <c r="CY33" s="13">
        <v>0</v>
      </c>
      <c r="CZ33" s="13">
        <v>85394.48</v>
      </c>
      <c r="DA33" s="13">
        <f>120568.72+117.01+4744.03+2177.64+700</f>
        <v>128307.4</v>
      </c>
      <c r="DB33" s="13">
        <v>0</v>
      </c>
      <c r="DC33" s="13">
        <v>39062.129999999997</v>
      </c>
      <c r="DD33" s="13">
        <v>0</v>
      </c>
      <c r="DE33" s="13">
        <f t="shared" ref="DE33:DE51" si="43">DA33-DB33-DC33-DD33</f>
        <v>89245.26999999999</v>
      </c>
      <c r="DF33" s="13">
        <v>88692.74</v>
      </c>
      <c r="DG33" s="13">
        <v>0</v>
      </c>
      <c r="DH33" s="13">
        <v>172.13</v>
      </c>
      <c r="DI33" s="13">
        <v>0</v>
      </c>
      <c r="DJ33" s="13">
        <v>88520.61</v>
      </c>
      <c r="DK33" s="13">
        <f t="shared" si="34"/>
        <v>86324.479999999996</v>
      </c>
      <c r="DL33" s="13">
        <v>0</v>
      </c>
      <c r="DM33" s="13">
        <v>930</v>
      </c>
      <c r="DN33" s="13">
        <v>0</v>
      </c>
      <c r="DO33" s="13">
        <v>85394.48</v>
      </c>
      <c r="DP33" s="13">
        <f t="shared" si="35"/>
        <v>89132.999999999985</v>
      </c>
      <c r="DQ33" s="13">
        <f t="shared" si="36"/>
        <v>0</v>
      </c>
      <c r="DR33" s="13">
        <f>DC33-38863.4</f>
        <v>198.72999999999593</v>
      </c>
      <c r="DS33" s="13">
        <f t="shared" si="38"/>
        <v>0</v>
      </c>
      <c r="DT33" s="13">
        <f>DE33-310-1</f>
        <v>88934.26999999999</v>
      </c>
      <c r="DU33" s="11" t="s">
        <v>172</v>
      </c>
    </row>
    <row r="34" spans="1:125" ht="193.8" x14ac:dyDescent="0.3">
      <c r="A34" s="18" t="s">
        <v>189</v>
      </c>
      <c r="B34" s="12" t="s">
        <v>190</v>
      </c>
      <c r="C34" s="12" t="s">
        <v>175</v>
      </c>
      <c r="D34" s="12" t="s">
        <v>176</v>
      </c>
      <c r="E34" s="12" t="s">
        <v>177</v>
      </c>
      <c r="F34" s="12" t="s">
        <v>191</v>
      </c>
      <c r="G34" s="12" t="s">
        <v>76</v>
      </c>
      <c r="H34" s="12" t="s">
        <v>192</v>
      </c>
      <c r="I34" s="12" t="s">
        <v>193</v>
      </c>
      <c r="J34" s="12"/>
      <c r="K34" s="12"/>
      <c r="L34" s="12"/>
      <c r="M34" s="12"/>
      <c r="N34" s="12"/>
      <c r="O34" s="12"/>
      <c r="P34" s="12"/>
      <c r="Q34" s="12"/>
      <c r="R34" s="12"/>
      <c r="S34" s="12"/>
      <c r="T34" s="12"/>
      <c r="U34" s="12"/>
      <c r="V34" s="12"/>
      <c r="W34" s="17" t="s">
        <v>178</v>
      </c>
      <c r="X34" s="12" t="s">
        <v>179</v>
      </c>
      <c r="Y34" s="12" t="s">
        <v>180</v>
      </c>
      <c r="Z34" s="17" t="s">
        <v>194</v>
      </c>
      <c r="AA34" s="12" t="s">
        <v>195</v>
      </c>
      <c r="AB34" s="12" t="s">
        <v>196</v>
      </c>
      <c r="AC34" s="17" t="s">
        <v>197</v>
      </c>
      <c r="AD34" s="12" t="s">
        <v>185</v>
      </c>
      <c r="AE34" s="17" t="s">
        <v>198</v>
      </c>
      <c r="AF34" s="12" t="s">
        <v>169</v>
      </c>
      <c r="AG34" s="12" t="s">
        <v>199</v>
      </c>
      <c r="AH34" s="12" t="s">
        <v>200</v>
      </c>
      <c r="AI34" s="13">
        <v>52363.94</v>
      </c>
      <c r="AJ34" s="13">
        <v>52363.94</v>
      </c>
      <c r="AK34" s="13">
        <v>0</v>
      </c>
      <c r="AL34" s="13">
        <v>0</v>
      </c>
      <c r="AM34" s="13">
        <v>23.5</v>
      </c>
      <c r="AN34" s="13">
        <v>23.5</v>
      </c>
      <c r="AO34" s="13">
        <v>0</v>
      </c>
      <c r="AP34" s="13">
        <v>0</v>
      </c>
      <c r="AQ34" s="13">
        <v>52340.44</v>
      </c>
      <c r="AR34" s="13">
        <v>52340.44</v>
      </c>
      <c r="AS34" s="13">
        <v>49660.54</v>
      </c>
      <c r="AT34" s="13">
        <v>0</v>
      </c>
      <c r="AU34" s="13">
        <v>23.12</v>
      </c>
      <c r="AV34" s="13">
        <v>0</v>
      </c>
      <c r="AW34" s="13">
        <v>49637.41</v>
      </c>
      <c r="AX34" s="13">
        <v>51011.59</v>
      </c>
      <c r="AY34" s="13">
        <v>0</v>
      </c>
      <c r="AZ34" s="13">
        <v>0</v>
      </c>
      <c r="BA34" s="13">
        <v>0</v>
      </c>
      <c r="BB34" s="13">
        <f t="shared" si="27"/>
        <v>51011.59</v>
      </c>
      <c r="BC34" s="13">
        <v>51011.59</v>
      </c>
      <c r="BD34" s="13">
        <v>0</v>
      </c>
      <c r="BE34" s="13">
        <v>0</v>
      </c>
      <c r="BF34" s="13">
        <v>0</v>
      </c>
      <c r="BG34" s="13">
        <f t="shared" si="28"/>
        <v>51011.59</v>
      </c>
      <c r="BH34" s="13">
        <v>51011.59</v>
      </c>
      <c r="BI34" s="13">
        <v>0</v>
      </c>
      <c r="BJ34" s="13">
        <v>0</v>
      </c>
      <c r="BK34" s="13">
        <v>0</v>
      </c>
      <c r="BL34" s="13">
        <f t="shared" si="29"/>
        <v>51011.59</v>
      </c>
      <c r="BM34" s="13">
        <v>50920.54</v>
      </c>
      <c r="BN34" s="13">
        <v>50920.54</v>
      </c>
      <c r="BO34" s="13">
        <v>0</v>
      </c>
      <c r="BP34" s="13">
        <v>0</v>
      </c>
      <c r="BQ34" s="13">
        <v>23.5</v>
      </c>
      <c r="BR34" s="13">
        <v>23.5</v>
      </c>
      <c r="BS34" s="13">
        <v>0</v>
      </c>
      <c r="BT34" s="13">
        <v>0</v>
      </c>
      <c r="BU34" s="13">
        <v>50897.05</v>
      </c>
      <c r="BV34" s="13">
        <v>50897.05</v>
      </c>
      <c r="BW34" s="13">
        <v>49660.54</v>
      </c>
      <c r="BX34" s="13">
        <v>0</v>
      </c>
      <c r="BY34" s="13">
        <v>23.12</v>
      </c>
      <c r="BZ34" s="13">
        <v>0</v>
      </c>
      <c r="CA34" s="13">
        <v>49637.41</v>
      </c>
      <c r="CB34" s="13">
        <f>51011.59-100</f>
        <v>50911.59</v>
      </c>
      <c r="CC34" s="13">
        <v>0</v>
      </c>
      <c r="CD34" s="13">
        <v>0</v>
      </c>
      <c r="CE34" s="13">
        <v>0</v>
      </c>
      <c r="CF34" s="13">
        <f t="shared" ref="CF34:CF51" si="44">CB34-CC34-CD34-CE34</f>
        <v>50911.59</v>
      </c>
      <c r="CG34" s="13">
        <f>51011.59-100-100</f>
        <v>50811.59</v>
      </c>
      <c r="CH34" s="13">
        <v>0</v>
      </c>
      <c r="CI34" s="13">
        <v>0</v>
      </c>
      <c r="CJ34" s="13">
        <v>0</v>
      </c>
      <c r="CK34" s="13">
        <f t="shared" si="31"/>
        <v>50811.59</v>
      </c>
      <c r="CL34" s="13">
        <f>51011.59-100-100</f>
        <v>50811.59</v>
      </c>
      <c r="CM34" s="13">
        <v>0</v>
      </c>
      <c r="CN34" s="13">
        <v>0</v>
      </c>
      <c r="CO34" s="13">
        <v>0</v>
      </c>
      <c r="CP34" s="13">
        <f t="shared" si="32"/>
        <v>50811.59</v>
      </c>
      <c r="CQ34" s="13">
        <v>52363.94</v>
      </c>
      <c r="CR34" s="13">
        <v>0</v>
      </c>
      <c r="CS34" s="13">
        <v>23.5</v>
      </c>
      <c r="CT34" s="13">
        <v>0</v>
      </c>
      <c r="CU34" s="13">
        <v>52340.44</v>
      </c>
      <c r="CV34" s="13">
        <f t="shared" si="40"/>
        <v>50760.57</v>
      </c>
      <c r="CW34" s="13">
        <v>0</v>
      </c>
      <c r="CX34" s="13">
        <v>23.12</v>
      </c>
      <c r="CY34" s="13">
        <v>0</v>
      </c>
      <c r="CZ34" s="13">
        <v>50737.45</v>
      </c>
      <c r="DA34" s="13">
        <f>51011.59+60.94</f>
        <v>51072.53</v>
      </c>
      <c r="DB34" s="13">
        <v>0</v>
      </c>
      <c r="DC34" s="13">
        <v>0</v>
      </c>
      <c r="DD34" s="13">
        <v>0</v>
      </c>
      <c r="DE34" s="13">
        <f t="shared" si="43"/>
        <v>51072.53</v>
      </c>
      <c r="DF34" s="13">
        <v>50920.54</v>
      </c>
      <c r="DG34" s="13">
        <v>0</v>
      </c>
      <c r="DH34" s="13">
        <v>23.5</v>
      </c>
      <c r="DI34" s="13">
        <v>0</v>
      </c>
      <c r="DJ34" s="13">
        <v>50897.05</v>
      </c>
      <c r="DK34" s="13">
        <f t="shared" si="34"/>
        <v>50760.57</v>
      </c>
      <c r="DL34" s="13">
        <v>0</v>
      </c>
      <c r="DM34" s="13">
        <v>23.12</v>
      </c>
      <c r="DN34" s="13">
        <v>0</v>
      </c>
      <c r="DO34" s="13">
        <v>50737.45</v>
      </c>
      <c r="DP34" s="13">
        <f t="shared" si="35"/>
        <v>50972.53</v>
      </c>
      <c r="DQ34" s="13">
        <f t="shared" si="36"/>
        <v>0</v>
      </c>
      <c r="DR34" s="13">
        <f t="shared" si="37"/>
        <v>0</v>
      </c>
      <c r="DS34" s="13">
        <f t="shared" si="38"/>
        <v>0</v>
      </c>
      <c r="DT34" s="13">
        <f>DE34-100</f>
        <v>50972.53</v>
      </c>
      <c r="DU34" s="11" t="s">
        <v>172</v>
      </c>
    </row>
    <row r="35" spans="1:125" ht="61.2" x14ac:dyDescent="0.3">
      <c r="A35" s="11" t="s">
        <v>201</v>
      </c>
      <c r="B35" s="12" t="s">
        <v>202</v>
      </c>
      <c r="C35" s="12" t="s">
        <v>175</v>
      </c>
      <c r="D35" s="12" t="s">
        <v>203</v>
      </c>
      <c r="E35" s="12" t="s">
        <v>177</v>
      </c>
      <c r="F35" s="12"/>
      <c r="G35" s="12"/>
      <c r="H35" s="12"/>
      <c r="I35" s="12"/>
      <c r="J35" s="12"/>
      <c r="K35" s="12"/>
      <c r="L35" s="12"/>
      <c r="M35" s="12"/>
      <c r="N35" s="12"/>
      <c r="O35" s="12"/>
      <c r="P35" s="12"/>
      <c r="Q35" s="12"/>
      <c r="R35" s="12"/>
      <c r="S35" s="12"/>
      <c r="T35" s="12"/>
      <c r="U35" s="12"/>
      <c r="V35" s="12"/>
      <c r="W35" s="12" t="s">
        <v>204</v>
      </c>
      <c r="X35" s="12" t="s">
        <v>205</v>
      </c>
      <c r="Y35" s="12" t="s">
        <v>206</v>
      </c>
      <c r="Z35" s="12"/>
      <c r="AA35" s="12"/>
      <c r="AB35" s="12"/>
      <c r="AC35" s="17" t="s">
        <v>207</v>
      </c>
      <c r="AD35" s="12" t="s">
        <v>167</v>
      </c>
      <c r="AE35" s="12" t="s">
        <v>208</v>
      </c>
      <c r="AF35" s="12" t="s">
        <v>169</v>
      </c>
      <c r="AG35" s="12" t="s">
        <v>209</v>
      </c>
      <c r="AH35" s="12" t="s">
        <v>210</v>
      </c>
      <c r="AI35" s="13">
        <v>2755.94</v>
      </c>
      <c r="AJ35" s="13">
        <v>2754</v>
      </c>
      <c r="AK35" s="13">
        <v>0</v>
      </c>
      <c r="AL35" s="13">
        <v>0</v>
      </c>
      <c r="AM35" s="13">
        <v>0</v>
      </c>
      <c r="AN35" s="13">
        <v>0</v>
      </c>
      <c r="AO35" s="13">
        <v>0</v>
      </c>
      <c r="AP35" s="13">
        <v>0</v>
      </c>
      <c r="AQ35" s="13">
        <v>2755.94</v>
      </c>
      <c r="AR35" s="13">
        <v>2754</v>
      </c>
      <c r="AS35" s="13">
        <v>2805.94</v>
      </c>
      <c r="AT35" s="13">
        <v>0</v>
      </c>
      <c r="AU35" s="13">
        <v>0</v>
      </c>
      <c r="AV35" s="13">
        <v>0</v>
      </c>
      <c r="AW35" s="13">
        <v>2805.94</v>
      </c>
      <c r="AX35" s="13">
        <v>2805.94</v>
      </c>
      <c r="AY35" s="13">
        <v>0</v>
      </c>
      <c r="AZ35" s="13">
        <v>0</v>
      </c>
      <c r="BA35" s="13">
        <v>0</v>
      </c>
      <c r="BB35" s="13">
        <f t="shared" si="27"/>
        <v>2805.94</v>
      </c>
      <c r="BC35" s="13">
        <v>2805.94</v>
      </c>
      <c r="BD35" s="13">
        <v>0</v>
      </c>
      <c r="BE35" s="13">
        <v>0</v>
      </c>
      <c r="BF35" s="13">
        <v>0</v>
      </c>
      <c r="BG35" s="13">
        <f t="shared" si="28"/>
        <v>2805.94</v>
      </c>
      <c r="BH35" s="13">
        <v>2805.94</v>
      </c>
      <c r="BI35" s="13">
        <v>0</v>
      </c>
      <c r="BJ35" s="13">
        <v>0</v>
      </c>
      <c r="BK35" s="13">
        <v>0</v>
      </c>
      <c r="BL35" s="13">
        <f t="shared" si="29"/>
        <v>2805.94</v>
      </c>
      <c r="BM35" s="13">
        <v>2755.94</v>
      </c>
      <c r="BN35" s="13">
        <v>2754</v>
      </c>
      <c r="BO35" s="13">
        <v>0</v>
      </c>
      <c r="BP35" s="13">
        <v>0</v>
      </c>
      <c r="BQ35" s="13">
        <v>0</v>
      </c>
      <c r="BR35" s="13">
        <v>0</v>
      </c>
      <c r="BS35" s="13">
        <v>0</v>
      </c>
      <c r="BT35" s="13">
        <v>0</v>
      </c>
      <c r="BU35" s="13">
        <v>2755.94</v>
      </c>
      <c r="BV35" s="13">
        <v>2754</v>
      </c>
      <c r="BW35" s="13">
        <v>2805.94</v>
      </c>
      <c r="BX35" s="13">
        <v>0</v>
      </c>
      <c r="BY35" s="13">
        <v>0</v>
      </c>
      <c r="BZ35" s="13">
        <v>0</v>
      </c>
      <c r="CA35" s="13">
        <v>2805.94</v>
      </c>
      <c r="CB35" s="13">
        <v>2805.94</v>
      </c>
      <c r="CC35" s="13">
        <v>0</v>
      </c>
      <c r="CD35" s="13">
        <v>0</v>
      </c>
      <c r="CE35" s="13">
        <v>0</v>
      </c>
      <c r="CF35" s="13">
        <f t="shared" si="44"/>
        <v>2805.94</v>
      </c>
      <c r="CG35" s="13">
        <v>2805.94</v>
      </c>
      <c r="CH35" s="13">
        <v>0</v>
      </c>
      <c r="CI35" s="13">
        <v>0</v>
      </c>
      <c r="CJ35" s="13">
        <v>0</v>
      </c>
      <c r="CK35" s="13">
        <f t="shared" si="31"/>
        <v>2805.94</v>
      </c>
      <c r="CL35" s="13">
        <v>2805.94</v>
      </c>
      <c r="CM35" s="13">
        <v>0</v>
      </c>
      <c r="CN35" s="13">
        <v>0</v>
      </c>
      <c r="CO35" s="13">
        <v>0</v>
      </c>
      <c r="CP35" s="13">
        <f t="shared" si="32"/>
        <v>2805.94</v>
      </c>
      <c r="CQ35" s="13">
        <v>2755.94</v>
      </c>
      <c r="CR35" s="13">
        <v>0</v>
      </c>
      <c r="CS35" s="13">
        <v>0</v>
      </c>
      <c r="CT35" s="13">
        <v>0</v>
      </c>
      <c r="CU35" s="13">
        <v>2755.94</v>
      </c>
      <c r="CV35" s="13">
        <f t="shared" si="40"/>
        <v>2805.94</v>
      </c>
      <c r="CW35" s="13">
        <v>0</v>
      </c>
      <c r="CX35" s="13">
        <v>0</v>
      </c>
      <c r="CY35" s="13">
        <v>0</v>
      </c>
      <c r="CZ35" s="13">
        <v>2805.94</v>
      </c>
      <c r="DA35" s="13">
        <v>2805.94</v>
      </c>
      <c r="DB35" s="13">
        <v>0</v>
      </c>
      <c r="DC35" s="13">
        <v>0</v>
      </c>
      <c r="DD35" s="13">
        <v>0</v>
      </c>
      <c r="DE35" s="13">
        <f t="shared" si="43"/>
        <v>2805.94</v>
      </c>
      <c r="DF35" s="13">
        <v>2755.94</v>
      </c>
      <c r="DG35" s="13">
        <v>0</v>
      </c>
      <c r="DH35" s="13">
        <v>0</v>
      </c>
      <c r="DI35" s="13">
        <v>0</v>
      </c>
      <c r="DJ35" s="13">
        <v>2755.94</v>
      </c>
      <c r="DK35" s="13">
        <f t="shared" si="34"/>
        <v>2805.94</v>
      </c>
      <c r="DL35" s="13">
        <v>0</v>
      </c>
      <c r="DM35" s="13">
        <v>0</v>
      </c>
      <c r="DN35" s="13">
        <v>0</v>
      </c>
      <c r="DO35" s="13">
        <v>2805.94</v>
      </c>
      <c r="DP35" s="13">
        <f t="shared" si="35"/>
        <v>2805.94</v>
      </c>
      <c r="DQ35" s="13">
        <f t="shared" si="36"/>
        <v>0</v>
      </c>
      <c r="DR35" s="13">
        <f t="shared" si="37"/>
        <v>0</v>
      </c>
      <c r="DS35" s="13">
        <f t="shared" si="38"/>
        <v>0</v>
      </c>
      <c r="DT35" s="13">
        <f t="shared" si="39"/>
        <v>2805.94</v>
      </c>
      <c r="DU35" s="11" t="s">
        <v>69</v>
      </c>
    </row>
    <row r="36" spans="1:125" ht="295.8" x14ac:dyDescent="0.3">
      <c r="A36" s="18" t="s">
        <v>211</v>
      </c>
      <c r="B36" s="12" t="s">
        <v>212</v>
      </c>
      <c r="C36" s="12" t="s">
        <v>175</v>
      </c>
      <c r="D36" s="12" t="s">
        <v>176</v>
      </c>
      <c r="E36" s="12" t="s">
        <v>177</v>
      </c>
      <c r="F36" s="12"/>
      <c r="G36" s="12"/>
      <c r="H36" s="12"/>
      <c r="I36" s="12"/>
      <c r="J36" s="12"/>
      <c r="K36" s="12"/>
      <c r="L36" s="12"/>
      <c r="M36" s="12"/>
      <c r="N36" s="12"/>
      <c r="O36" s="12"/>
      <c r="P36" s="12"/>
      <c r="Q36" s="12"/>
      <c r="R36" s="12"/>
      <c r="S36" s="12"/>
      <c r="T36" s="12"/>
      <c r="U36" s="12"/>
      <c r="V36" s="12"/>
      <c r="W36" s="17" t="s">
        <v>213</v>
      </c>
      <c r="X36" s="12" t="s">
        <v>64</v>
      </c>
      <c r="Y36" s="12" t="s">
        <v>214</v>
      </c>
      <c r="Z36" s="17" t="s">
        <v>215</v>
      </c>
      <c r="AA36" s="12" t="s">
        <v>76</v>
      </c>
      <c r="AB36" s="12" t="s">
        <v>216</v>
      </c>
      <c r="AC36" s="17" t="s">
        <v>217</v>
      </c>
      <c r="AD36" s="12" t="s">
        <v>164</v>
      </c>
      <c r="AE36" s="12" t="s">
        <v>218</v>
      </c>
      <c r="AF36" s="12" t="s">
        <v>169</v>
      </c>
      <c r="AG36" s="12" t="s">
        <v>219</v>
      </c>
      <c r="AH36" s="12" t="s">
        <v>220</v>
      </c>
      <c r="AI36" s="13">
        <v>6551.18</v>
      </c>
      <c r="AJ36" s="13">
        <v>6551.18</v>
      </c>
      <c r="AK36" s="13">
        <v>0</v>
      </c>
      <c r="AL36" s="13">
        <v>0</v>
      </c>
      <c r="AM36" s="13">
        <v>5.72</v>
      </c>
      <c r="AN36" s="13">
        <v>5.72</v>
      </c>
      <c r="AO36" s="13">
        <v>0</v>
      </c>
      <c r="AP36" s="13">
        <v>0</v>
      </c>
      <c r="AQ36" s="13">
        <v>6545.46</v>
      </c>
      <c r="AR36" s="13">
        <v>6545.46</v>
      </c>
      <c r="AS36" s="13">
        <v>6186.01</v>
      </c>
      <c r="AT36" s="13">
        <v>0</v>
      </c>
      <c r="AU36" s="13">
        <v>0</v>
      </c>
      <c r="AV36" s="13">
        <v>0</v>
      </c>
      <c r="AW36" s="13">
        <v>6186.01</v>
      </c>
      <c r="AX36" s="13">
        <v>6648.05</v>
      </c>
      <c r="AY36" s="13">
        <v>0</v>
      </c>
      <c r="AZ36" s="13">
        <v>0</v>
      </c>
      <c r="BA36" s="13">
        <v>0</v>
      </c>
      <c r="BB36" s="13">
        <f t="shared" si="27"/>
        <v>6648.05</v>
      </c>
      <c r="BC36" s="13">
        <v>6648.05</v>
      </c>
      <c r="BD36" s="13">
        <v>0</v>
      </c>
      <c r="BE36" s="13">
        <v>0</v>
      </c>
      <c r="BF36" s="13">
        <v>0</v>
      </c>
      <c r="BG36" s="13">
        <f t="shared" si="28"/>
        <v>6648.05</v>
      </c>
      <c r="BH36" s="13">
        <v>6648.05</v>
      </c>
      <c r="BI36" s="13">
        <v>0</v>
      </c>
      <c r="BJ36" s="13">
        <v>0</v>
      </c>
      <c r="BK36" s="13">
        <v>0</v>
      </c>
      <c r="BL36" s="13">
        <f t="shared" si="29"/>
        <v>6648.05</v>
      </c>
      <c r="BM36" s="13">
        <v>6310.17</v>
      </c>
      <c r="BN36" s="13">
        <v>6310.17</v>
      </c>
      <c r="BO36" s="13">
        <v>0</v>
      </c>
      <c r="BP36" s="13">
        <v>0</v>
      </c>
      <c r="BQ36" s="13">
        <v>5.72</v>
      </c>
      <c r="BR36" s="13">
        <v>5.72</v>
      </c>
      <c r="BS36" s="13">
        <v>0</v>
      </c>
      <c r="BT36" s="13">
        <v>0</v>
      </c>
      <c r="BU36" s="13">
        <v>6304.45</v>
      </c>
      <c r="BV36" s="13">
        <v>6304.45</v>
      </c>
      <c r="BW36" s="13">
        <v>6186.01</v>
      </c>
      <c r="BX36" s="13">
        <v>0</v>
      </c>
      <c r="BY36" s="13">
        <v>0</v>
      </c>
      <c r="BZ36" s="13">
        <v>0</v>
      </c>
      <c r="CA36" s="13">
        <v>6186.01</v>
      </c>
      <c r="CB36" s="13">
        <v>6648.05</v>
      </c>
      <c r="CC36" s="13">
        <v>0</v>
      </c>
      <c r="CD36" s="13">
        <v>0</v>
      </c>
      <c r="CE36" s="13">
        <v>0</v>
      </c>
      <c r="CF36" s="13">
        <f t="shared" si="44"/>
        <v>6648.05</v>
      </c>
      <c r="CG36" s="13">
        <v>6648.05</v>
      </c>
      <c r="CH36" s="13">
        <v>0</v>
      </c>
      <c r="CI36" s="13">
        <v>0</v>
      </c>
      <c r="CJ36" s="13">
        <v>0</v>
      </c>
      <c r="CK36" s="13">
        <f t="shared" si="31"/>
        <v>6648.05</v>
      </c>
      <c r="CL36" s="13">
        <v>6648.05</v>
      </c>
      <c r="CM36" s="13">
        <v>0</v>
      </c>
      <c r="CN36" s="13">
        <v>0</v>
      </c>
      <c r="CO36" s="13">
        <v>0</v>
      </c>
      <c r="CP36" s="13">
        <f t="shared" si="32"/>
        <v>6648.05</v>
      </c>
      <c r="CQ36" s="13">
        <v>6551.18</v>
      </c>
      <c r="CR36" s="13">
        <v>0</v>
      </c>
      <c r="CS36" s="13">
        <v>5.72</v>
      </c>
      <c r="CT36" s="13">
        <v>0</v>
      </c>
      <c r="CU36" s="13">
        <v>6545.46</v>
      </c>
      <c r="CV36" s="13">
        <f t="shared" si="40"/>
        <v>6440.41</v>
      </c>
      <c r="CW36" s="13">
        <v>0</v>
      </c>
      <c r="CX36" s="13">
        <v>0</v>
      </c>
      <c r="CY36" s="13">
        <v>0</v>
      </c>
      <c r="CZ36" s="13">
        <v>6440.41</v>
      </c>
      <c r="DA36" s="13">
        <v>6648.05</v>
      </c>
      <c r="DB36" s="13">
        <v>0</v>
      </c>
      <c r="DC36" s="13">
        <v>0</v>
      </c>
      <c r="DD36" s="13">
        <v>0</v>
      </c>
      <c r="DE36" s="13">
        <f t="shared" si="43"/>
        <v>6648.05</v>
      </c>
      <c r="DF36" s="13">
        <v>6310.17</v>
      </c>
      <c r="DG36" s="13">
        <v>0</v>
      </c>
      <c r="DH36" s="13">
        <v>5.72</v>
      </c>
      <c r="DI36" s="13">
        <v>0</v>
      </c>
      <c r="DJ36" s="13">
        <v>6304.45</v>
      </c>
      <c r="DK36" s="13">
        <f t="shared" si="34"/>
        <v>6440.41</v>
      </c>
      <c r="DL36" s="13">
        <v>0</v>
      </c>
      <c r="DM36" s="13">
        <v>0</v>
      </c>
      <c r="DN36" s="13">
        <v>0</v>
      </c>
      <c r="DO36" s="13">
        <v>6440.41</v>
      </c>
      <c r="DP36" s="13">
        <f t="shared" si="35"/>
        <v>6648.05</v>
      </c>
      <c r="DQ36" s="13">
        <f t="shared" si="36"/>
        <v>0</v>
      </c>
      <c r="DR36" s="13">
        <f t="shared" si="37"/>
        <v>0</v>
      </c>
      <c r="DS36" s="13">
        <f t="shared" si="38"/>
        <v>0</v>
      </c>
      <c r="DT36" s="13">
        <f t="shared" si="39"/>
        <v>6648.05</v>
      </c>
      <c r="DU36" s="11" t="s">
        <v>172</v>
      </c>
    </row>
    <row r="37" spans="1:125" ht="132.6" x14ac:dyDescent="0.3">
      <c r="A37" s="18" t="s">
        <v>221</v>
      </c>
      <c r="B37" s="12" t="s">
        <v>222</v>
      </c>
      <c r="C37" s="12" t="s">
        <v>72</v>
      </c>
      <c r="D37" s="12" t="s">
        <v>73</v>
      </c>
      <c r="E37" s="12" t="s">
        <v>74</v>
      </c>
      <c r="F37" s="12"/>
      <c r="G37" s="12"/>
      <c r="H37" s="12"/>
      <c r="I37" s="12"/>
      <c r="J37" s="12"/>
      <c r="K37" s="12"/>
      <c r="L37" s="12"/>
      <c r="M37" s="12" t="s">
        <v>75</v>
      </c>
      <c r="N37" s="12" t="s">
        <v>76</v>
      </c>
      <c r="O37" s="12" t="s">
        <v>77</v>
      </c>
      <c r="P37" s="12" t="s">
        <v>78</v>
      </c>
      <c r="Q37" s="12"/>
      <c r="R37" s="12"/>
      <c r="S37" s="12"/>
      <c r="T37" s="12"/>
      <c r="U37" s="12"/>
      <c r="V37" s="12"/>
      <c r="W37" s="12"/>
      <c r="X37" s="12"/>
      <c r="Y37" s="12"/>
      <c r="Z37" s="12"/>
      <c r="AA37" s="12"/>
      <c r="AB37" s="12"/>
      <c r="AC37" s="17" t="s">
        <v>223</v>
      </c>
      <c r="AD37" s="12" t="s">
        <v>224</v>
      </c>
      <c r="AE37" s="12" t="s">
        <v>225</v>
      </c>
      <c r="AF37" s="12" t="s">
        <v>226</v>
      </c>
      <c r="AG37" s="12" t="s">
        <v>227</v>
      </c>
      <c r="AH37" s="12" t="s">
        <v>124</v>
      </c>
      <c r="AI37" s="13">
        <v>1117.5999999999999</v>
      </c>
      <c r="AJ37" s="13">
        <v>736.67</v>
      </c>
      <c r="AK37" s="13">
        <v>0</v>
      </c>
      <c r="AL37" s="13">
        <v>0</v>
      </c>
      <c r="AM37" s="13">
        <v>0</v>
      </c>
      <c r="AN37" s="13">
        <v>0</v>
      </c>
      <c r="AO37" s="13">
        <v>0</v>
      </c>
      <c r="AP37" s="13">
        <v>0</v>
      </c>
      <c r="AQ37" s="13">
        <v>1117.5999999999999</v>
      </c>
      <c r="AR37" s="13">
        <v>736.67</v>
      </c>
      <c r="AS37" s="13">
        <v>287.60000000000002</v>
      </c>
      <c r="AT37" s="13">
        <v>0</v>
      </c>
      <c r="AU37" s="13">
        <v>0</v>
      </c>
      <c r="AV37" s="13">
        <v>0</v>
      </c>
      <c r="AW37" s="13">
        <v>287.60000000000002</v>
      </c>
      <c r="AX37" s="13">
        <v>849.6</v>
      </c>
      <c r="AY37" s="13">
        <v>0</v>
      </c>
      <c r="AZ37" s="13">
        <v>0</v>
      </c>
      <c r="BA37" s="13">
        <v>0</v>
      </c>
      <c r="BB37" s="13">
        <f t="shared" si="27"/>
        <v>849.6</v>
      </c>
      <c r="BC37" s="13">
        <v>849.6</v>
      </c>
      <c r="BD37" s="13">
        <v>0</v>
      </c>
      <c r="BE37" s="13">
        <v>0</v>
      </c>
      <c r="BF37" s="13">
        <v>0</v>
      </c>
      <c r="BG37" s="13">
        <f t="shared" si="28"/>
        <v>849.6</v>
      </c>
      <c r="BH37" s="13">
        <v>849.6</v>
      </c>
      <c r="BI37" s="13">
        <v>0</v>
      </c>
      <c r="BJ37" s="13">
        <v>0</v>
      </c>
      <c r="BK37" s="13">
        <v>0</v>
      </c>
      <c r="BL37" s="13">
        <f t="shared" si="29"/>
        <v>849.6</v>
      </c>
      <c r="BM37" s="13">
        <v>1117.5999999999999</v>
      </c>
      <c r="BN37" s="13">
        <v>736.67</v>
      </c>
      <c r="BO37" s="13">
        <v>0</v>
      </c>
      <c r="BP37" s="13">
        <v>0</v>
      </c>
      <c r="BQ37" s="13">
        <v>0</v>
      </c>
      <c r="BR37" s="13">
        <v>0</v>
      </c>
      <c r="BS37" s="13">
        <v>0</v>
      </c>
      <c r="BT37" s="13">
        <v>0</v>
      </c>
      <c r="BU37" s="13">
        <v>1117.5999999999999</v>
      </c>
      <c r="BV37" s="13">
        <v>736.67</v>
      </c>
      <c r="BW37" s="13">
        <v>287.60000000000002</v>
      </c>
      <c r="BX37" s="13">
        <v>0</v>
      </c>
      <c r="BY37" s="13">
        <v>0</v>
      </c>
      <c r="BZ37" s="13">
        <v>0</v>
      </c>
      <c r="CA37" s="13">
        <v>287.60000000000002</v>
      </c>
      <c r="CB37" s="13">
        <v>849.6</v>
      </c>
      <c r="CC37" s="13">
        <v>0</v>
      </c>
      <c r="CD37" s="13">
        <v>0</v>
      </c>
      <c r="CE37" s="13">
        <v>0</v>
      </c>
      <c r="CF37" s="13">
        <f t="shared" si="44"/>
        <v>849.6</v>
      </c>
      <c r="CG37" s="13">
        <v>849.6</v>
      </c>
      <c r="CH37" s="13">
        <v>0</v>
      </c>
      <c r="CI37" s="13">
        <v>0</v>
      </c>
      <c r="CJ37" s="13">
        <v>0</v>
      </c>
      <c r="CK37" s="13">
        <f t="shared" si="31"/>
        <v>849.6</v>
      </c>
      <c r="CL37" s="13">
        <v>849.6</v>
      </c>
      <c r="CM37" s="13">
        <v>0</v>
      </c>
      <c r="CN37" s="13">
        <v>0</v>
      </c>
      <c r="CO37" s="13">
        <v>0</v>
      </c>
      <c r="CP37" s="13">
        <f t="shared" si="32"/>
        <v>849.6</v>
      </c>
      <c r="CQ37" s="13">
        <v>1117.5999999999999</v>
      </c>
      <c r="CR37" s="13">
        <v>0</v>
      </c>
      <c r="CS37" s="13">
        <v>0</v>
      </c>
      <c r="CT37" s="13">
        <v>0</v>
      </c>
      <c r="CU37" s="13">
        <v>1117.5999999999999</v>
      </c>
      <c r="CV37" s="13">
        <f t="shared" si="40"/>
        <v>649.20000000000005</v>
      </c>
      <c r="CW37" s="13">
        <v>0</v>
      </c>
      <c r="CX37" s="13">
        <v>0</v>
      </c>
      <c r="CY37" s="13">
        <v>0</v>
      </c>
      <c r="CZ37" s="13">
        <f>287.6+361.6</f>
        <v>649.20000000000005</v>
      </c>
      <c r="DA37" s="13">
        <v>849.6</v>
      </c>
      <c r="DB37" s="13">
        <v>0</v>
      </c>
      <c r="DC37" s="13">
        <v>0</v>
      </c>
      <c r="DD37" s="13">
        <v>0</v>
      </c>
      <c r="DE37" s="13">
        <f t="shared" si="43"/>
        <v>849.6</v>
      </c>
      <c r="DF37" s="13">
        <v>1117.5999999999999</v>
      </c>
      <c r="DG37" s="13">
        <v>0</v>
      </c>
      <c r="DH37" s="13">
        <v>0</v>
      </c>
      <c r="DI37" s="13">
        <v>0</v>
      </c>
      <c r="DJ37" s="13">
        <v>1117.5999999999999</v>
      </c>
      <c r="DK37" s="13">
        <f t="shared" si="34"/>
        <v>649.20000000000005</v>
      </c>
      <c r="DL37" s="13">
        <v>0</v>
      </c>
      <c r="DM37" s="13">
        <v>0</v>
      </c>
      <c r="DN37" s="13">
        <v>0</v>
      </c>
      <c r="DO37" s="13">
        <f>287.6+361.6</f>
        <v>649.20000000000005</v>
      </c>
      <c r="DP37" s="13">
        <f t="shared" si="35"/>
        <v>849.6</v>
      </c>
      <c r="DQ37" s="13">
        <f t="shared" si="36"/>
        <v>0</v>
      </c>
      <c r="DR37" s="13">
        <f t="shared" si="37"/>
        <v>0</v>
      </c>
      <c r="DS37" s="13">
        <f t="shared" si="38"/>
        <v>0</v>
      </c>
      <c r="DT37" s="13">
        <f t="shared" si="39"/>
        <v>849.6</v>
      </c>
      <c r="DU37" s="11" t="s">
        <v>69</v>
      </c>
    </row>
    <row r="38" spans="1:125" ht="132.6" x14ac:dyDescent="0.3">
      <c r="A38" s="18" t="s">
        <v>228</v>
      </c>
      <c r="B38" s="12" t="s">
        <v>229</v>
      </c>
      <c r="C38" s="12" t="s">
        <v>72</v>
      </c>
      <c r="D38" s="12" t="s">
        <v>73</v>
      </c>
      <c r="E38" s="12" t="s">
        <v>74</v>
      </c>
      <c r="F38" s="12"/>
      <c r="G38" s="12"/>
      <c r="H38" s="12"/>
      <c r="I38" s="12"/>
      <c r="J38" s="12"/>
      <c r="K38" s="12"/>
      <c r="L38" s="12"/>
      <c r="M38" s="12" t="s">
        <v>75</v>
      </c>
      <c r="N38" s="12" t="s">
        <v>76</v>
      </c>
      <c r="O38" s="12" t="s">
        <v>77</v>
      </c>
      <c r="P38" s="12" t="s">
        <v>78</v>
      </c>
      <c r="Q38" s="12"/>
      <c r="R38" s="12"/>
      <c r="S38" s="12"/>
      <c r="T38" s="12"/>
      <c r="U38" s="12"/>
      <c r="V38" s="12"/>
      <c r="W38" s="12"/>
      <c r="X38" s="12"/>
      <c r="Y38" s="12"/>
      <c r="Z38" s="12"/>
      <c r="AA38" s="12"/>
      <c r="AB38" s="12"/>
      <c r="AC38" s="17" t="s">
        <v>223</v>
      </c>
      <c r="AD38" s="12" t="s">
        <v>224</v>
      </c>
      <c r="AE38" s="12" t="s">
        <v>225</v>
      </c>
      <c r="AF38" s="12" t="s">
        <v>230</v>
      </c>
      <c r="AG38" s="12" t="s">
        <v>227</v>
      </c>
      <c r="AH38" s="12" t="s">
        <v>124</v>
      </c>
      <c r="AI38" s="13">
        <v>19.5</v>
      </c>
      <c r="AJ38" s="13">
        <v>17.5</v>
      </c>
      <c r="AK38" s="13">
        <v>0</v>
      </c>
      <c r="AL38" s="13">
        <v>0</v>
      </c>
      <c r="AM38" s="13">
        <v>0</v>
      </c>
      <c r="AN38" s="13">
        <v>0</v>
      </c>
      <c r="AO38" s="13">
        <v>0</v>
      </c>
      <c r="AP38" s="13">
        <v>0</v>
      </c>
      <c r="AQ38" s="13">
        <v>19.5</v>
      </c>
      <c r="AR38" s="13">
        <v>17.5</v>
      </c>
      <c r="AS38" s="13">
        <v>19.5</v>
      </c>
      <c r="AT38" s="13">
        <v>0</v>
      </c>
      <c r="AU38" s="13">
        <v>0</v>
      </c>
      <c r="AV38" s="13">
        <v>0</v>
      </c>
      <c r="AW38" s="13">
        <v>19.5</v>
      </c>
      <c r="AX38" s="13">
        <v>19.5</v>
      </c>
      <c r="AY38" s="13">
        <v>0</v>
      </c>
      <c r="AZ38" s="13">
        <v>0</v>
      </c>
      <c r="BA38" s="13">
        <v>0</v>
      </c>
      <c r="BB38" s="13">
        <f t="shared" si="27"/>
        <v>19.5</v>
      </c>
      <c r="BC38" s="13">
        <v>19.5</v>
      </c>
      <c r="BD38" s="13">
        <v>0</v>
      </c>
      <c r="BE38" s="13">
        <v>0</v>
      </c>
      <c r="BF38" s="13">
        <v>0</v>
      </c>
      <c r="BG38" s="13">
        <f t="shared" si="28"/>
        <v>19.5</v>
      </c>
      <c r="BH38" s="13">
        <v>19.5</v>
      </c>
      <c r="BI38" s="13">
        <v>0</v>
      </c>
      <c r="BJ38" s="13">
        <v>0</v>
      </c>
      <c r="BK38" s="13">
        <v>0</v>
      </c>
      <c r="BL38" s="13">
        <f t="shared" si="29"/>
        <v>19.5</v>
      </c>
      <c r="BM38" s="13">
        <v>19.5</v>
      </c>
      <c r="BN38" s="13">
        <v>17.5</v>
      </c>
      <c r="BO38" s="13">
        <v>0</v>
      </c>
      <c r="BP38" s="13">
        <v>0</v>
      </c>
      <c r="BQ38" s="13">
        <v>0</v>
      </c>
      <c r="BR38" s="13">
        <v>0</v>
      </c>
      <c r="BS38" s="13">
        <v>0</v>
      </c>
      <c r="BT38" s="13">
        <v>0</v>
      </c>
      <c r="BU38" s="13">
        <v>19.5</v>
      </c>
      <c r="BV38" s="13">
        <v>17.5</v>
      </c>
      <c r="BW38" s="13">
        <v>19.5</v>
      </c>
      <c r="BX38" s="13">
        <v>0</v>
      </c>
      <c r="BY38" s="13">
        <v>0</v>
      </c>
      <c r="BZ38" s="13">
        <v>0</v>
      </c>
      <c r="CA38" s="13">
        <v>19.5</v>
      </c>
      <c r="CB38" s="13">
        <v>19.5</v>
      </c>
      <c r="CC38" s="13">
        <v>0</v>
      </c>
      <c r="CD38" s="13">
        <v>0</v>
      </c>
      <c r="CE38" s="13">
        <v>0</v>
      </c>
      <c r="CF38" s="13">
        <f t="shared" si="44"/>
        <v>19.5</v>
      </c>
      <c r="CG38" s="13">
        <v>19.5</v>
      </c>
      <c r="CH38" s="13">
        <v>0</v>
      </c>
      <c r="CI38" s="13">
        <v>0</v>
      </c>
      <c r="CJ38" s="13">
        <v>0</v>
      </c>
      <c r="CK38" s="13">
        <f t="shared" si="31"/>
        <v>19.5</v>
      </c>
      <c r="CL38" s="13">
        <v>19.5</v>
      </c>
      <c r="CM38" s="13">
        <v>0</v>
      </c>
      <c r="CN38" s="13">
        <v>0</v>
      </c>
      <c r="CO38" s="13">
        <v>0</v>
      </c>
      <c r="CP38" s="13">
        <f t="shared" si="32"/>
        <v>19.5</v>
      </c>
      <c r="CQ38" s="13">
        <v>19.5</v>
      </c>
      <c r="CR38" s="13">
        <v>0</v>
      </c>
      <c r="CS38" s="13">
        <v>0</v>
      </c>
      <c r="CT38" s="13">
        <v>0</v>
      </c>
      <c r="CU38" s="13">
        <v>19.5</v>
      </c>
      <c r="CV38" s="13">
        <f t="shared" si="40"/>
        <v>19.5</v>
      </c>
      <c r="CW38" s="13">
        <v>0</v>
      </c>
      <c r="CX38" s="13">
        <v>0</v>
      </c>
      <c r="CY38" s="13">
        <v>0</v>
      </c>
      <c r="CZ38" s="13">
        <v>19.5</v>
      </c>
      <c r="DA38" s="13">
        <v>19.5</v>
      </c>
      <c r="DB38" s="13">
        <v>0</v>
      </c>
      <c r="DC38" s="13">
        <v>0</v>
      </c>
      <c r="DD38" s="13">
        <v>0</v>
      </c>
      <c r="DE38" s="13">
        <f t="shared" si="43"/>
        <v>19.5</v>
      </c>
      <c r="DF38" s="13">
        <v>19.5</v>
      </c>
      <c r="DG38" s="13">
        <v>0</v>
      </c>
      <c r="DH38" s="13">
        <v>0</v>
      </c>
      <c r="DI38" s="13">
        <v>0</v>
      </c>
      <c r="DJ38" s="13">
        <v>19.5</v>
      </c>
      <c r="DK38" s="13">
        <f t="shared" si="34"/>
        <v>19.5</v>
      </c>
      <c r="DL38" s="13">
        <v>0</v>
      </c>
      <c r="DM38" s="13">
        <v>0</v>
      </c>
      <c r="DN38" s="13">
        <v>0</v>
      </c>
      <c r="DO38" s="13">
        <v>19.5</v>
      </c>
      <c r="DP38" s="13">
        <f t="shared" si="35"/>
        <v>19.5</v>
      </c>
      <c r="DQ38" s="13">
        <f t="shared" si="36"/>
        <v>0</v>
      </c>
      <c r="DR38" s="13">
        <f t="shared" si="37"/>
        <v>0</v>
      </c>
      <c r="DS38" s="13">
        <f t="shared" si="38"/>
        <v>0</v>
      </c>
      <c r="DT38" s="13">
        <f t="shared" si="39"/>
        <v>19.5</v>
      </c>
      <c r="DU38" s="11" t="s">
        <v>69</v>
      </c>
    </row>
    <row r="39" spans="1:125" ht="30.6" x14ac:dyDescent="0.3">
      <c r="A39" s="11" t="s">
        <v>231</v>
      </c>
      <c r="B39" s="12" t="s">
        <v>232</v>
      </c>
      <c r="C39" s="12" t="s">
        <v>72</v>
      </c>
      <c r="D39" s="12" t="s">
        <v>233</v>
      </c>
      <c r="E39" s="12" t="s">
        <v>74</v>
      </c>
      <c r="F39" s="12"/>
      <c r="G39" s="12"/>
      <c r="H39" s="12"/>
      <c r="I39" s="12"/>
      <c r="J39" s="12"/>
      <c r="K39" s="12"/>
      <c r="L39" s="12"/>
      <c r="M39" s="12"/>
      <c r="N39" s="12"/>
      <c r="O39" s="12"/>
      <c r="P39" s="12"/>
      <c r="Q39" s="12"/>
      <c r="R39" s="12"/>
      <c r="S39" s="12"/>
      <c r="T39" s="12"/>
      <c r="U39" s="12"/>
      <c r="V39" s="12"/>
      <c r="W39" s="12"/>
      <c r="X39" s="12"/>
      <c r="Y39" s="12"/>
      <c r="Z39" s="12"/>
      <c r="AA39" s="12"/>
      <c r="AB39" s="12"/>
      <c r="AC39" s="17" t="s">
        <v>234</v>
      </c>
      <c r="AD39" s="12" t="s">
        <v>235</v>
      </c>
      <c r="AE39" s="12" t="s">
        <v>236</v>
      </c>
      <c r="AF39" s="12" t="s">
        <v>66</v>
      </c>
      <c r="AG39" s="12" t="s">
        <v>237</v>
      </c>
      <c r="AH39" s="12" t="s">
        <v>238</v>
      </c>
      <c r="AI39" s="13">
        <v>1957.04</v>
      </c>
      <c r="AJ39" s="13">
        <v>1957.04</v>
      </c>
      <c r="AK39" s="13">
        <v>0</v>
      </c>
      <c r="AL39" s="13">
        <v>0</v>
      </c>
      <c r="AM39" s="13">
        <v>0</v>
      </c>
      <c r="AN39" s="13">
        <v>0</v>
      </c>
      <c r="AO39" s="13">
        <v>0</v>
      </c>
      <c r="AP39" s="13">
        <v>0</v>
      </c>
      <c r="AQ39" s="13">
        <v>1957.04</v>
      </c>
      <c r="AR39" s="13">
        <v>1957.04</v>
      </c>
      <c r="AS39" s="13">
        <v>1979.27</v>
      </c>
      <c r="AT39" s="13">
        <v>0</v>
      </c>
      <c r="AU39" s="13">
        <v>0</v>
      </c>
      <c r="AV39" s="13">
        <v>0</v>
      </c>
      <c r="AW39" s="13">
        <v>1979.27</v>
      </c>
      <c r="AX39" s="13">
        <v>2468.4899999999998</v>
      </c>
      <c r="AY39" s="13">
        <v>0</v>
      </c>
      <c r="AZ39" s="13">
        <v>432.9</v>
      </c>
      <c r="BA39" s="13">
        <v>0</v>
      </c>
      <c r="BB39" s="13">
        <f t="shared" si="27"/>
        <v>2035.5899999999997</v>
      </c>
      <c r="BC39" s="13">
        <v>2468.4899999999998</v>
      </c>
      <c r="BD39" s="13">
        <v>0</v>
      </c>
      <c r="BE39" s="13">
        <v>432.9</v>
      </c>
      <c r="BF39" s="13">
        <v>0</v>
      </c>
      <c r="BG39" s="13">
        <f t="shared" si="28"/>
        <v>2035.5899999999997</v>
      </c>
      <c r="BH39" s="13">
        <v>2468.4899999999998</v>
      </c>
      <c r="BI39" s="13">
        <v>0</v>
      </c>
      <c r="BJ39" s="13">
        <v>432.9</v>
      </c>
      <c r="BK39" s="13">
        <v>0</v>
      </c>
      <c r="BL39" s="13">
        <f t="shared" si="29"/>
        <v>2035.5899999999997</v>
      </c>
      <c r="BM39" s="13">
        <v>1957.04</v>
      </c>
      <c r="BN39" s="13">
        <v>1957.04</v>
      </c>
      <c r="BO39" s="13">
        <v>0</v>
      </c>
      <c r="BP39" s="13">
        <v>0</v>
      </c>
      <c r="BQ39" s="13">
        <v>0</v>
      </c>
      <c r="BR39" s="13">
        <v>0</v>
      </c>
      <c r="BS39" s="13">
        <v>0</v>
      </c>
      <c r="BT39" s="13">
        <v>0</v>
      </c>
      <c r="BU39" s="13">
        <v>1957.04</v>
      </c>
      <c r="BV39" s="13">
        <v>1957.04</v>
      </c>
      <c r="BW39" s="13">
        <v>1979.27</v>
      </c>
      <c r="BX39" s="13">
        <v>0</v>
      </c>
      <c r="BY39" s="13">
        <v>0</v>
      </c>
      <c r="BZ39" s="13">
        <v>0</v>
      </c>
      <c r="CA39" s="13">
        <v>1979.27</v>
      </c>
      <c r="CB39" s="13">
        <v>2468.4899999999998</v>
      </c>
      <c r="CC39" s="13">
        <v>0</v>
      </c>
      <c r="CD39" s="13">
        <v>432.9</v>
      </c>
      <c r="CE39" s="13">
        <v>0</v>
      </c>
      <c r="CF39" s="13">
        <f t="shared" si="44"/>
        <v>2035.5899999999997</v>
      </c>
      <c r="CG39" s="13">
        <v>2468.4899999999998</v>
      </c>
      <c r="CH39" s="13">
        <v>0</v>
      </c>
      <c r="CI39" s="13">
        <v>432.9</v>
      </c>
      <c r="CJ39" s="13">
        <v>0</v>
      </c>
      <c r="CK39" s="13">
        <f t="shared" si="31"/>
        <v>2035.5899999999997</v>
      </c>
      <c r="CL39" s="13">
        <v>2468.4899999999998</v>
      </c>
      <c r="CM39" s="13">
        <v>0</v>
      </c>
      <c r="CN39" s="13">
        <v>432.9</v>
      </c>
      <c r="CO39" s="13">
        <v>0</v>
      </c>
      <c r="CP39" s="13">
        <f t="shared" si="32"/>
        <v>2035.5899999999997</v>
      </c>
      <c r="CQ39" s="13">
        <v>1957.04</v>
      </c>
      <c r="CR39" s="13">
        <v>0</v>
      </c>
      <c r="CS39" s="13">
        <v>0</v>
      </c>
      <c r="CT39" s="13">
        <v>0</v>
      </c>
      <c r="CU39" s="13">
        <v>1957.04</v>
      </c>
      <c r="CV39" s="13">
        <f t="shared" si="40"/>
        <v>1979.27</v>
      </c>
      <c r="CW39" s="13">
        <v>0</v>
      </c>
      <c r="CX39" s="13">
        <v>0</v>
      </c>
      <c r="CY39" s="13">
        <v>0</v>
      </c>
      <c r="CZ39" s="13">
        <v>1979.27</v>
      </c>
      <c r="DA39" s="13">
        <v>2468.4899999999998</v>
      </c>
      <c r="DB39" s="13">
        <v>0</v>
      </c>
      <c r="DC39" s="13">
        <v>432.9</v>
      </c>
      <c r="DD39" s="13">
        <v>0</v>
      </c>
      <c r="DE39" s="13">
        <f t="shared" si="43"/>
        <v>2035.5899999999997</v>
      </c>
      <c r="DF39" s="13">
        <v>1957.04</v>
      </c>
      <c r="DG39" s="13">
        <v>0</v>
      </c>
      <c r="DH39" s="13">
        <v>0</v>
      </c>
      <c r="DI39" s="13">
        <v>0</v>
      </c>
      <c r="DJ39" s="13">
        <v>1957.04</v>
      </c>
      <c r="DK39" s="13">
        <f t="shared" si="34"/>
        <v>1979.27</v>
      </c>
      <c r="DL39" s="13">
        <v>0</v>
      </c>
      <c r="DM39" s="13">
        <v>0</v>
      </c>
      <c r="DN39" s="13">
        <v>0</v>
      </c>
      <c r="DO39" s="13">
        <v>1979.27</v>
      </c>
      <c r="DP39" s="13">
        <f t="shared" si="35"/>
        <v>2284.4899999999998</v>
      </c>
      <c r="DQ39" s="13">
        <f t="shared" si="36"/>
        <v>0</v>
      </c>
      <c r="DR39" s="13">
        <f>DC39-184</f>
        <v>248.89999999999998</v>
      </c>
      <c r="DS39" s="13">
        <f t="shared" si="38"/>
        <v>0</v>
      </c>
      <c r="DT39" s="13">
        <f t="shared" si="39"/>
        <v>2035.5899999999997</v>
      </c>
      <c r="DU39" s="11" t="s">
        <v>239</v>
      </c>
    </row>
    <row r="40" spans="1:125" ht="163.19999999999999" x14ac:dyDescent="0.3">
      <c r="A40" s="11" t="s">
        <v>240</v>
      </c>
      <c r="B40" s="12" t="s">
        <v>241</v>
      </c>
      <c r="C40" s="17" t="s">
        <v>242</v>
      </c>
      <c r="D40" s="12" t="s">
        <v>243</v>
      </c>
      <c r="E40" s="12" t="s">
        <v>244</v>
      </c>
      <c r="F40" s="12" t="s">
        <v>157</v>
      </c>
      <c r="G40" s="12" t="s">
        <v>245</v>
      </c>
      <c r="H40" s="12" t="s">
        <v>158</v>
      </c>
      <c r="I40" s="12" t="s">
        <v>159</v>
      </c>
      <c r="J40" s="12"/>
      <c r="K40" s="12"/>
      <c r="L40" s="12"/>
      <c r="M40" s="12"/>
      <c r="N40" s="12"/>
      <c r="O40" s="12"/>
      <c r="P40" s="12"/>
      <c r="Q40" s="12"/>
      <c r="R40" s="12"/>
      <c r="S40" s="12"/>
      <c r="T40" s="12"/>
      <c r="U40" s="12"/>
      <c r="V40" s="12"/>
      <c r="W40" s="17" t="s">
        <v>246</v>
      </c>
      <c r="X40" s="12" t="s">
        <v>247</v>
      </c>
      <c r="Y40" s="12" t="s">
        <v>248</v>
      </c>
      <c r="Z40" s="17" t="s">
        <v>215</v>
      </c>
      <c r="AA40" s="12" t="s">
        <v>249</v>
      </c>
      <c r="AB40" s="12" t="s">
        <v>250</v>
      </c>
      <c r="AC40" s="17" t="s">
        <v>251</v>
      </c>
      <c r="AD40" s="12" t="s">
        <v>252</v>
      </c>
      <c r="AE40" s="17" t="s">
        <v>253</v>
      </c>
      <c r="AF40" s="12" t="s">
        <v>254</v>
      </c>
      <c r="AG40" s="12" t="s">
        <v>255</v>
      </c>
      <c r="AH40" s="12" t="s">
        <v>256</v>
      </c>
      <c r="AI40" s="13">
        <v>6066.73</v>
      </c>
      <c r="AJ40" s="13">
        <v>6061.03</v>
      </c>
      <c r="AK40" s="13">
        <v>0</v>
      </c>
      <c r="AL40" s="13">
        <v>0</v>
      </c>
      <c r="AM40" s="13">
        <v>15</v>
      </c>
      <c r="AN40" s="13">
        <v>9.6</v>
      </c>
      <c r="AO40" s="13">
        <v>500</v>
      </c>
      <c r="AP40" s="13">
        <v>500</v>
      </c>
      <c r="AQ40" s="13">
        <v>5551.73</v>
      </c>
      <c r="AR40" s="13">
        <v>5551.43</v>
      </c>
      <c r="AS40" s="13">
        <v>5949.84</v>
      </c>
      <c r="AT40" s="13">
        <v>0</v>
      </c>
      <c r="AU40" s="13">
        <v>15</v>
      </c>
      <c r="AV40" s="13">
        <v>0</v>
      </c>
      <c r="AW40" s="13">
        <v>5934.84</v>
      </c>
      <c r="AX40" s="13">
        <v>5274.45</v>
      </c>
      <c r="AY40" s="13">
        <v>0</v>
      </c>
      <c r="AZ40" s="13">
        <v>15</v>
      </c>
      <c r="BA40" s="13">
        <v>0</v>
      </c>
      <c r="BB40" s="13">
        <f t="shared" si="27"/>
        <v>5259.45</v>
      </c>
      <c r="BC40" s="13">
        <v>5274.45</v>
      </c>
      <c r="BD40" s="13">
        <v>0</v>
      </c>
      <c r="BE40" s="13">
        <v>15</v>
      </c>
      <c r="BF40" s="13">
        <v>0</v>
      </c>
      <c r="BG40" s="13">
        <f t="shared" si="28"/>
        <v>5259.45</v>
      </c>
      <c r="BH40" s="13">
        <v>5251.95</v>
      </c>
      <c r="BI40" s="13">
        <v>0</v>
      </c>
      <c r="BJ40" s="13">
        <v>0</v>
      </c>
      <c r="BK40" s="13">
        <v>0</v>
      </c>
      <c r="BL40" s="13">
        <f t="shared" si="29"/>
        <v>5251.95</v>
      </c>
      <c r="BM40" s="13">
        <v>5376.25</v>
      </c>
      <c r="BN40" s="13">
        <v>5370.55</v>
      </c>
      <c r="BO40" s="13">
        <v>0</v>
      </c>
      <c r="BP40" s="13">
        <v>0</v>
      </c>
      <c r="BQ40" s="13">
        <v>15</v>
      </c>
      <c r="BR40" s="13">
        <v>9.6</v>
      </c>
      <c r="BS40" s="13">
        <v>500</v>
      </c>
      <c r="BT40" s="13">
        <v>500</v>
      </c>
      <c r="BU40" s="13">
        <v>4861.25</v>
      </c>
      <c r="BV40" s="13">
        <v>4860.95</v>
      </c>
      <c r="BW40" s="13">
        <v>5259.84</v>
      </c>
      <c r="BX40" s="13">
        <v>0</v>
      </c>
      <c r="BY40" s="13">
        <v>15</v>
      </c>
      <c r="BZ40" s="13">
        <v>0</v>
      </c>
      <c r="CA40" s="13">
        <v>5244.84</v>
      </c>
      <c r="CB40" s="13">
        <f>5274.45-690</f>
        <v>4584.45</v>
      </c>
      <c r="CC40" s="13">
        <v>0</v>
      </c>
      <c r="CD40" s="13">
        <v>15</v>
      </c>
      <c r="CE40" s="13">
        <v>0</v>
      </c>
      <c r="CF40" s="13">
        <f t="shared" si="44"/>
        <v>4569.45</v>
      </c>
      <c r="CG40" s="13">
        <f>5274.45-690</f>
        <v>4584.45</v>
      </c>
      <c r="CH40" s="13">
        <v>0</v>
      </c>
      <c r="CI40" s="13">
        <v>15</v>
      </c>
      <c r="CJ40" s="13">
        <v>0</v>
      </c>
      <c r="CK40" s="13">
        <f>CG40-CH40-CI40-CJ40</f>
        <v>4569.45</v>
      </c>
      <c r="CL40" s="13">
        <f>5251.95-690</f>
        <v>4561.95</v>
      </c>
      <c r="CM40" s="13">
        <v>0</v>
      </c>
      <c r="CN40" s="13">
        <v>0</v>
      </c>
      <c r="CO40" s="13">
        <v>0</v>
      </c>
      <c r="CP40" s="13">
        <f t="shared" si="32"/>
        <v>4561.95</v>
      </c>
      <c r="CQ40" s="13">
        <v>6066.73</v>
      </c>
      <c r="CR40" s="13">
        <v>0</v>
      </c>
      <c r="CS40" s="13">
        <v>15</v>
      </c>
      <c r="CT40" s="13">
        <v>500</v>
      </c>
      <c r="CU40" s="13">
        <v>5551.73</v>
      </c>
      <c r="CV40" s="13">
        <f t="shared" si="40"/>
        <v>6009.8</v>
      </c>
      <c r="CW40" s="13">
        <v>0</v>
      </c>
      <c r="CX40" s="13">
        <v>15</v>
      </c>
      <c r="CY40" s="13">
        <v>0</v>
      </c>
      <c r="CZ40" s="13">
        <f>5934.84+59.96</f>
        <v>5994.8</v>
      </c>
      <c r="DA40" s="13">
        <f>5274.45+60</f>
        <v>5334.45</v>
      </c>
      <c r="DB40" s="13">
        <v>0</v>
      </c>
      <c r="DC40" s="13">
        <v>15</v>
      </c>
      <c r="DD40" s="13">
        <v>0</v>
      </c>
      <c r="DE40" s="13">
        <f>DA40-DB40-DC40-DD40</f>
        <v>5319.45</v>
      </c>
      <c r="DF40" s="13">
        <v>5376.25</v>
      </c>
      <c r="DG40" s="13">
        <v>0</v>
      </c>
      <c r="DH40" s="13">
        <v>15</v>
      </c>
      <c r="DI40" s="13">
        <v>500</v>
      </c>
      <c r="DJ40" s="13">
        <v>4861.25</v>
      </c>
      <c r="DK40" s="13">
        <f t="shared" si="34"/>
        <v>5319.8</v>
      </c>
      <c r="DL40" s="13">
        <v>0</v>
      </c>
      <c r="DM40" s="13">
        <v>15</v>
      </c>
      <c r="DN40" s="13">
        <v>0</v>
      </c>
      <c r="DO40" s="13">
        <f>5244.84+59.96</f>
        <v>5304.8</v>
      </c>
      <c r="DP40" s="13">
        <f>DQ40+DR40+DS40+DT40</f>
        <v>4614.45</v>
      </c>
      <c r="DQ40" s="13">
        <f t="shared" si="36"/>
        <v>0</v>
      </c>
      <c r="DR40" s="13">
        <f t="shared" si="37"/>
        <v>15</v>
      </c>
      <c r="DS40" s="13">
        <f t="shared" si="38"/>
        <v>0</v>
      </c>
      <c r="DT40" s="13">
        <f>DE40-690-30</f>
        <v>4599.45</v>
      </c>
      <c r="DU40" s="11" t="s">
        <v>172</v>
      </c>
    </row>
    <row r="41" spans="1:125" ht="81.599999999999994" x14ac:dyDescent="0.3">
      <c r="A41" s="11" t="s">
        <v>257</v>
      </c>
      <c r="B41" s="12" t="s">
        <v>258</v>
      </c>
      <c r="C41" s="12" t="s">
        <v>259</v>
      </c>
      <c r="D41" s="12" t="s">
        <v>260</v>
      </c>
      <c r="E41" s="12" t="s">
        <v>261</v>
      </c>
      <c r="F41" s="12" t="s">
        <v>157</v>
      </c>
      <c r="G41" s="12" t="s">
        <v>245</v>
      </c>
      <c r="H41" s="12" t="s">
        <v>158</v>
      </c>
      <c r="I41" s="12" t="s">
        <v>159</v>
      </c>
      <c r="J41" s="12"/>
      <c r="K41" s="12"/>
      <c r="L41" s="12"/>
      <c r="M41" s="12"/>
      <c r="N41" s="12"/>
      <c r="O41" s="12"/>
      <c r="P41" s="12"/>
      <c r="Q41" s="12"/>
      <c r="R41" s="12"/>
      <c r="S41" s="12"/>
      <c r="T41" s="12"/>
      <c r="U41" s="12"/>
      <c r="V41" s="12"/>
      <c r="W41" s="12" t="s">
        <v>262</v>
      </c>
      <c r="X41" s="12" t="s">
        <v>263</v>
      </c>
      <c r="Y41" s="12" t="s">
        <v>264</v>
      </c>
      <c r="Z41" s="12" t="s">
        <v>265</v>
      </c>
      <c r="AA41" s="12" t="s">
        <v>266</v>
      </c>
      <c r="AB41" s="12" t="s">
        <v>267</v>
      </c>
      <c r="AC41" s="17" t="s">
        <v>268</v>
      </c>
      <c r="AD41" s="12" t="s">
        <v>164</v>
      </c>
      <c r="AE41" s="12" t="s">
        <v>269</v>
      </c>
      <c r="AF41" s="12" t="s">
        <v>254</v>
      </c>
      <c r="AG41" s="12" t="s">
        <v>270</v>
      </c>
      <c r="AH41" s="12" t="s">
        <v>271</v>
      </c>
      <c r="AI41" s="13">
        <v>6371.81</v>
      </c>
      <c r="AJ41" s="13">
        <v>6371.81</v>
      </c>
      <c r="AK41" s="13">
        <v>0</v>
      </c>
      <c r="AL41" s="13">
        <v>0</v>
      </c>
      <c r="AM41" s="13">
        <v>0</v>
      </c>
      <c r="AN41" s="13">
        <v>0</v>
      </c>
      <c r="AO41" s="13">
        <v>0</v>
      </c>
      <c r="AP41" s="13">
        <v>0</v>
      </c>
      <c r="AQ41" s="13">
        <v>6371.81</v>
      </c>
      <c r="AR41" s="13">
        <v>6371.81</v>
      </c>
      <c r="AS41" s="13">
        <v>6180.22</v>
      </c>
      <c r="AT41" s="13">
        <v>0</v>
      </c>
      <c r="AU41" s="13">
        <v>0</v>
      </c>
      <c r="AV41" s="13">
        <v>0</v>
      </c>
      <c r="AW41" s="13">
        <v>6180.22</v>
      </c>
      <c r="AX41" s="13">
        <v>5981.44</v>
      </c>
      <c r="AY41" s="13">
        <v>0</v>
      </c>
      <c r="AZ41" s="13">
        <v>0</v>
      </c>
      <c r="BA41" s="13">
        <v>0</v>
      </c>
      <c r="BB41" s="13">
        <f t="shared" si="27"/>
        <v>5981.44</v>
      </c>
      <c r="BC41" s="13">
        <v>5981.44</v>
      </c>
      <c r="BD41" s="13">
        <v>0</v>
      </c>
      <c r="BE41" s="13">
        <v>0</v>
      </c>
      <c r="BF41" s="13">
        <v>0</v>
      </c>
      <c r="BG41" s="13">
        <f t="shared" si="28"/>
        <v>5981.44</v>
      </c>
      <c r="BH41" s="13">
        <v>5981.44</v>
      </c>
      <c r="BI41" s="13">
        <v>0</v>
      </c>
      <c r="BJ41" s="13">
        <v>0</v>
      </c>
      <c r="BK41" s="13">
        <v>0</v>
      </c>
      <c r="BL41" s="13">
        <f t="shared" si="29"/>
        <v>5981.44</v>
      </c>
      <c r="BM41" s="13">
        <v>5991.78</v>
      </c>
      <c r="BN41" s="13">
        <v>5991.78</v>
      </c>
      <c r="BO41" s="13">
        <v>0</v>
      </c>
      <c r="BP41" s="13">
        <v>0</v>
      </c>
      <c r="BQ41" s="13">
        <v>0</v>
      </c>
      <c r="BR41" s="13">
        <v>0</v>
      </c>
      <c r="BS41" s="13">
        <v>0</v>
      </c>
      <c r="BT41" s="13">
        <v>0</v>
      </c>
      <c r="BU41" s="13">
        <v>5991.78</v>
      </c>
      <c r="BV41" s="13">
        <v>5991.78</v>
      </c>
      <c r="BW41" s="13">
        <v>6180.22</v>
      </c>
      <c r="BX41" s="13">
        <v>0</v>
      </c>
      <c r="BY41" s="13">
        <v>0</v>
      </c>
      <c r="BZ41" s="13">
        <v>0</v>
      </c>
      <c r="CA41" s="13">
        <v>6180.22</v>
      </c>
      <c r="CB41" s="13">
        <f>5981.44-200</f>
        <v>5781.44</v>
      </c>
      <c r="CC41" s="13">
        <v>0</v>
      </c>
      <c r="CD41" s="13">
        <v>0</v>
      </c>
      <c r="CE41" s="13">
        <v>0</v>
      </c>
      <c r="CF41" s="13">
        <f t="shared" si="44"/>
        <v>5781.44</v>
      </c>
      <c r="CG41" s="13">
        <f>5981.44-200</f>
        <v>5781.44</v>
      </c>
      <c r="CH41" s="13">
        <v>0</v>
      </c>
      <c r="CI41" s="13">
        <v>0</v>
      </c>
      <c r="CJ41" s="13">
        <v>0</v>
      </c>
      <c r="CK41" s="13">
        <f>CG41-CH41-CI41-CJ41</f>
        <v>5781.44</v>
      </c>
      <c r="CL41" s="13">
        <f>5981.44-200</f>
        <v>5781.44</v>
      </c>
      <c r="CM41" s="13">
        <v>0</v>
      </c>
      <c r="CN41" s="13">
        <v>0</v>
      </c>
      <c r="CO41" s="13">
        <v>0</v>
      </c>
      <c r="CP41" s="13">
        <f t="shared" si="32"/>
        <v>5781.44</v>
      </c>
      <c r="CQ41" s="13">
        <v>6371.81</v>
      </c>
      <c r="CR41" s="13">
        <v>0</v>
      </c>
      <c r="CS41" s="13">
        <v>0</v>
      </c>
      <c r="CT41" s="13">
        <v>0</v>
      </c>
      <c r="CU41" s="13">
        <v>6371.81</v>
      </c>
      <c r="CV41" s="13">
        <f t="shared" si="40"/>
        <v>8890.2000000000007</v>
      </c>
      <c r="CW41" s="13">
        <v>0</v>
      </c>
      <c r="CX41" s="13">
        <v>0</v>
      </c>
      <c r="CY41" s="13">
        <v>0</v>
      </c>
      <c r="CZ41" s="13">
        <f>6180.22+2709.98</f>
        <v>8890.2000000000007</v>
      </c>
      <c r="DA41" s="13">
        <f>5981.44+2710</f>
        <v>8691.4399999999987</v>
      </c>
      <c r="DB41" s="13">
        <v>0</v>
      </c>
      <c r="DC41" s="13">
        <v>0</v>
      </c>
      <c r="DD41" s="13">
        <v>0</v>
      </c>
      <c r="DE41" s="13">
        <f>DA41-DB41-DC41-DD41</f>
        <v>8691.4399999999987</v>
      </c>
      <c r="DF41" s="13">
        <v>5991.78</v>
      </c>
      <c r="DG41" s="13">
        <v>0</v>
      </c>
      <c r="DH41" s="13">
        <v>0</v>
      </c>
      <c r="DI41" s="13">
        <v>0</v>
      </c>
      <c r="DJ41" s="13">
        <v>5991.78</v>
      </c>
      <c r="DK41" s="13">
        <f t="shared" si="34"/>
        <v>8690.2000000000007</v>
      </c>
      <c r="DL41" s="13">
        <v>0</v>
      </c>
      <c r="DM41" s="13">
        <v>0</v>
      </c>
      <c r="DN41" s="13">
        <v>0</v>
      </c>
      <c r="DO41" s="13">
        <f>6180.22+2509.98</f>
        <v>8690.2000000000007</v>
      </c>
      <c r="DP41" s="13">
        <f t="shared" si="35"/>
        <v>8491.4399999999987</v>
      </c>
      <c r="DQ41" s="13">
        <f t="shared" si="36"/>
        <v>0</v>
      </c>
      <c r="DR41" s="13">
        <f t="shared" si="37"/>
        <v>0</v>
      </c>
      <c r="DS41" s="13">
        <f t="shared" si="38"/>
        <v>0</v>
      </c>
      <c r="DT41" s="13">
        <f>DE41-200</f>
        <v>8491.4399999999987</v>
      </c>
      <c r="DU41" s="11" t="s">
        <v>172</v>
      </c>
    </row>
    <row r="42" spans="1:125" ht="61.2" x14ac:dyDescent="0.3">
      <c r="A42" s="11" t="s">
        <v>272</v>
      </c>
      <c r="B42" s="12" t="s">
        <v>273</v>
      </c>
      <c r="C42" s="12" t="s">
        <v>72</v>
      </c>
      <c r="D42" s="12" t="s">
        <v>274</v>
      </c>
      <c r="E42" s="12" t="s">
        <v>74</v>
      </c>
      <c r="F42" s="12"/>
      <c r="G42" s="12"/>
      <c r="H42" s="12"/>
      <c r="I42" s="12"/>
      <c r="J42" s="12"/>
      <c r="K42" s="12"/>
      <c r="L42" s="12"/>
      <c r="M42" s="12"/>
      <c r="N42" s="12"/>
      <c r="O42" s="12"/>
      <c r="P42" s="12"/>
      <c r="Q42" s="12"/>
      <c r="R42" s="12"/>
      <c r="S42" s="12"/>
      <c r="T42" s="12"/>
      <c r="U42" s="12"/>
      <c r="V42" s="12"/>
      <c r="W42" s="12"/>
      <c r="X42" s="12"/>
      <c r="Y42" s="12"/>
      <c r="Z42" s="12"/>
      <c r="AA42" s="12"/>
      <c r="AB42" s="12"/>
      <c r="AC42" s="17" t="s">
        <v>275</v>
      </c>
      <c r="AD42" s="12" t="s">
        <v>88</v>
      </c>
      <c r="AE42" s="12" t="s">
        <v>276</v>
      </c>
      <c r="AF42" s="12" t="s">
        <v>124</v>
      </c>
      <c r="AG42" s="12" t="s">
        <v>277</v>
      </c>
      <c r="AH42" s="12" t="s">
        <v>278</v>
      </c>
      <c r="AI42" s="13">
        <v>5546.7</v>
      </c>
      <c r="AJ42" s="13">
        <v>5546.7</v>
      </c>
      <c r="AK42" s="13">
        <v>0</v>
      </c>
      <c r="AL42" s="13">
        <v>0</v>
      </c>
      <c r="AM42" s="13">
        <v>0</v>
      </c>
      <c r="AN42" s="13">
        <v>0</v>
      </c>
      <c r="AO42" s="13">
        <v>0</v>
      </c>
      <c r="AP42" s="13">
        <v>0</v>
      </c>
      <c r="AQ42" s="13">
        <v>5546.7</v>
      </c>
      <c r="AR42" s="13">
        <v>5546.7</v>
      </c>
      <c r="AS42" s="13">
        <v>5719.68</v>
      </c>
      <c r="AT42" s="13">
        <v>0</v>
      </c>
      <c r="AU42" s="13">
        <v>0</v>
      </c>
      <c r="AV42" s="13">
        <v>0</v>
      </c>
      <c r="AW42" s="13">
        <v>5719.68</v>
      </c>
      <c r="AX42" s="13">
        <v>5712.99</v>
      </c>
      <c r="AY42" s="13">
        <v>0</v>
      </c>
      <c r="AZ42" s="13">
        <v>0</v>
      </c>
      <c r="BA42" s="13">
        <v>0</v>
      </c>
      <c r="BB42" s="13">
        <f t="shared" si="27"/>
        <v>5712.99</v>
      </c>
      <c r="BC42" s="13">
        <v>5277.99</v>
      </c>
      <c r="BD42" s="13">
        <v>0</v>
      </c>
      <c r="BE42" s="13">
        <v>0</v>
      </c>
      <c r="BF42" s="13">
        <v>0</v>
      </c>
      <c r="BG42" s="13">
        <f t="shared" si="28"/>
        <v>5277.99</v>
      </c>
      <c r="BH42" s="13">
        <v>5277.99</v>
      </c>
      <c r="BI42" s="13">
        <v>0</v>
      </c>
      <c r="BJ42" s="13">
        <v>0</v>
      </c>
      <c r="BK42" s="13">
        <v>0</v>
      </c>
      <c r="BL42" s="13">
        <f t="shared" si="29"/>
        <v>5277.99</v>
      </c>
      <c r="BM42" s="13">
        <v>5396.7</v>
      </c>
      <c r="BN42" s="13">
        <v>5396.7</v>
      </c>
      <c r="BO42" s="13">
        <v>0</v>
      </c>
      <c r="BP42" s="13">
        <v>0</v>
      </c>
      <c r="BQ42" s="13">
        <v>0</v>
      </c>
      <c r="BR42" s="13">
        <v>0</v>
      </c>
      <c r="BS42" s="13">
        <v>0</v>
      </c>
      <c r="BT42" s="13">
        <v>0</v>
      </c>
      <c r="BU42" s="13">
        <v>5396.7</v>
      </c>
      <c r="BV42" s="13">
        <v>5396.7</v>
      </c>
      <c r="BW42" s="13">
        <v>5319.68</v>
      </c>
      <c r="BX42" s="13">
        <v>0</v>
      </c>
      <c r="BY42" s="13">
        <v>0</v>
      </c>
      <c r="BZ42" s="13">
        <v>0</v>
      </c>
      <c r="CA42" s="13">
        <v>5319.68</v>
      </c>
      <c r="CB42" s="13">
        <v>5712.99</v>
      </c>
      <c r="CC42" s="13">
        <v>0</v>
      </c>
      <c r="CD42" s="13">
        <v>0</v>
      </c>
      <c r="CE42" s="13">
        <v>0</v>
      </c>
      <c r="CF42" s="13">
        <f t="shared" si="44"/>
        <v>5712.99</v>
      </c>
      <c r="CG42" s="13">
        <v>5277.99</v>
      </c>
      <c r="CH42" s="13">
        <v>0</v>
      </c>
      <c r="CI42" s="13">
        <v>0</v>
      </c>
      <c r="CJ42" s="13">
        <v>0</v>
      </c>
      <c r="CK42" s="13">
        <f t="shared" si="31"/>
        <v>5277.99</v>
      </c>
      <c r="CL42" s="13">
        <v>5277.99</v>
      </c>
      <c r="CM42" s="13">
        <v>0</v>
      </c>
      <c r="CN42" s="13">
        <v>0</v>
      </c>
      <c r="CO42" s="13">
        <v>0</v>
      </c>
      <c r="CP42" s="13">
        <f t="shared" si="32"/>
        <v>5277.99</v>
      </c>
      <c r="CQ42" s="13">
        <v>5546.7</v>
      </c>
      <c r="CR42" s="13">
        <v>0</v>
      </c>
      <c r="CS42" s="13">
        <v>0</v>
      </c>
      <c r="CT42" s="13">
        <v>0</v>
      </c>
      <c r="CU42" s="13">
        <v>5546.7</v>
      </c>
      <c r="CV42" s="13">
        <f t="shared" si="40"/>
        <v>5719.68</v>
      </c>
      <c r="CW42" s="13">
        <v>0</v>
      </c>
      <c r="CX42" s="13">
        <v>0</v>
      </c>
      <c r="CY42" s="13">
        <v>0</v>
      </c>
      <c r="CZ42" s="13">
        <v>5719.68</v>
      </c>
      <c r="DA42" s="13">
        <v>5712.99</v>
      </c>
      <c r="DB42" s="13">
        <v>0</v>
      </c>
      <c r="DC42" s="13">
        <v>0</v>
      </c>
      <c r="DD42" s="13">
        <v>0</v>
      </c>
      <c r="DE42" s="13">
        <f t="shared" si="43"/>
        <v>5712.99</v>
      </c>
      <c r="DF42" s="13">
        <v>5396.7</v>
      </c>
      <c r="DG42" s="13">
        <v>0</v>
      </c>
      <c r="DH42" s="13">
        <v>0</v>
      </c>
      <c r="DI42" s="13">
        <v>0</v>
      </c>
      <c r="DJ42" s="13">
        <v>5396.7</v>
      </c>
      <c r="DK42" s="13">
        <f t="shared" si="34"/>
        <v>5319.68</v>
      </c>
      <c r="DL42" s="13">
        <v>0</v>
      </c>
      <c r="DM42" s="13">
        <v>0</v>
      </c>
      <c r="DN42" s="13">
        <v>0</v>
      </c>
      <c r="DO42" s="13">
        <v>5319.68</v>
      </c>
      <c r="DP42" s="13">
        <f t="shared" si="35"/>
        <v>5712.99</v>
      </c>
      <c r="DQ42" s="13">
        <f t="shared" si="36"/>
        <v>0</v>
      </c>
      <c r="DR42" s="13">
        <f t="shared" si="37"/>
        <v>0</v>
      </c>
      <c r="DS42" s="13">
        <f t="shared" si="38"/>
        <v>0</v>
      </c>
      <c r="DT42" s="13">
        <f t="shared" si="39"/>
        <v>5712.99</v>
      </c>
      <c r="DU42" s="11" t="s">
        <v>69</v>
      </c>
    </row>
    <row r="43" spans="1:125" ht="30.6" x14ac:dyDescent="0.3">
      <c r="A43" s="11" t="s">
        <v>279</v>
      </c>
      <c r="B43" s="12" t="s">
        <v>280</v>
      </c>
      <c r="C43" s="12" t="s">
        <v>72</v>
      </c>
      <c r="D43" s="12" t="s">
        <v>281</v>
      </c>
      <c r="E43" s="12" t="s">
        <v>74</v>
      </c>
      <c r="F43" s="12"/>
      <c r="G43" s="12"/>
      <c r="H43" s="12"/>
      <c r="I43" s="12"/>
      <c r="J43" s="12"/>
      <c r="K43" s="12"/>
      <c r="L43" s="12"/>
      <c r="M43" s="12"/>
      <c r="N43" s="12"/>
      <c r="O43" s="12"/>
      <c r="P43" s="12"/>
      <c r="Q43" s="12"/>
      <c r="R43" s="12"/>
      <c r="S43" s="12"/>
      <c r="T43" s="12"/>
      <c r="U43" s="12"/>
      <c r="V43" s="12"/>
      <c r="W43" s="12"/>
      <c r="X43" s="12"/>
      <c r="Y43" s="12"/>
      <c r="Z43" s="12"/>
      <c r="AA43" s="12"/>
      <c r="AB43" s="12"/>
      <c r="AC43" s="12" t="s">
        <v>122</v>
      </c>
      <c r="AD43" s="12" t="s">
        <v>76</v>
      </c>
      <c r="AE43" s="12" t="s">
        <v>123</v>
      </c>
      <c r="AF43" s="12" t="s">
        <v>124</v>
      </c>
      <c r="AG43" s="12" t="s">
        <v>282</v>
      </c>
      <c r="AH43" s="12" t="s">
        <v>106</v>
      </c>
      <c r="AI43" s="13">
        <v>5</v>
      </c>
      <c r="AJ43" s="13">
        <v>5</v>
      </c>
      <c r="AK43" s="13">
        <v>0</v>
      </c>
      <c r="AL43" s="13">
        <v>0</v>
      </c>
      <c r="AM43" s="13">
        <v>0</v>
      </c>
      <c r="AN43" s="13">
        <v>0</v>
      </c>
      <c r="AO43" s="13">
        <v>0</v>
      </c>
      <c r="AP43" s="13">
        <v>0</v>
      </c>
      <c r="AQ43" s="13">
        <v>5</v>
      </c>
      <c r="AR43" s="13">
        <v>5</v>
      </c>
      <c r="AS43" s="13">
        <v>5</v>
      </c>
      <c r="AT43" s="13">
        <v>0</v>
      </c>
      <c r="AU43" s="13">
        <v>0</v>
      </c>
      <c r="AV43" s="13">
        <v>0</v>
      </c>
      <c r="AW43" s="13">
        <v>5</v>
      </c>
      <c r="AX43" s="13">
        <v>5</v>
      </c>
      <c r="AY43" s="13">
        <v>0</v>
      </c>
      <c r="AZ43" s="13">
        <v>0</v>
      </c>
      <c r="BA43" s="13">
        <v>0</v>
      </c>
      <c r="BB43" s="13">
        <f t="shared" si="27"/>
        <v>5</v>
      </c>
      <c r="BC43" s="13">
        <v>0</v>
      </c>
      <c r="BD43" s="13">
        <v>0</v>
      </c>
      <c r="BE43" s="13">
        <v>0</v>
      </c>
      <c r="BF43" s="13">
        <v>0</v>
      </c>
      <c r="BG43" s="13">
        <f t="shared" si="28"/>
        <v>0</v>
      </c>
      <c r="BH43" s="13">
        <v>0</v>
      </c>
      <c r="BI43" s="13">
        <v>0</v>
      </c>
      <c r="BJ43" s="13">
        <v>0</v>
      </c>
      <c r="BK43" s="13">
        <v>0</v>
      </c>
      <c r="BL43" s="13">
        <f t="shared" si="29"/>
        <v>0</v>
      </c>
      <c r="BM43" s="13">
        <v>5</v>
      </c>
      <c r="BN43" s="13">
        <v>5</v>
      </c>
      <c r="BO43" s="13">
        <v>0</v>
      </c>
      <c r="BP43" s="13">
        <v>0</v>
      </c>
      <c r="BQ43" s="13">
        <v>0</v>
      </c>
      <c r="BR43" s="13">
        <v>0</v>
      </c>
      <c r="BS43" s="13">
        <v>0</v>
      </c>
      <c r="BT43" s="13">
        <v>0</v>
      </c>
      <c r="BU43" s="13">
        <v>5</v>
      </c>
      <c r="BV43" s="13">
        <v>5</v>
      </c>
      <c r="BW43" s="13">
        <v>5</v>
      </c>
      <c r="BX43" s="13">
        <v>0</v>
      </c>
      <c r="BY43" s="13">
        <v>0</v>
      </c>
      <c r="BZ43" s="13">
        <v>0</v>
      </c>
      <c r="CA43" s="13">
        <v>5</v>
      </c>
      <c r="CB43" s="13">
        <v>5</v>
      </c>
      <c r="CC43" s="13">
        <v>0</v>
      </c>
      <c r="CD43" s="13">
        <v>0</v>
      </c>
      <c r="CE43" s="13">
        <v>0</v>
      </c>
      <c r="CF43" s="13">
        <f t="shared" si="44"/>
        <v>5</v>
      </c>
      <c r="CG43" s="13">
        <v>0</v>
      </c>
      <c r="CH43" s="13">
        <v>0</v>
      </c>
      <c r="CI43" s="13">
        <v>0</v>
      </c>
      <c r="CJ43" s="13">
        <v>0</v>
      </c>
      <c r="CK43" s="13">
        <f t="shared" si="31"/>
        <v>0</v>
      </c>
      <c r="CL43" s="13">
        <v>0</v>
      </c>
      <c r="CM43" s="13">
        <v>0</v>
      </c>
      <c r="CN43" s="13">
        <v>0</v>
      </c>
      <c r="CO43" s="13">
        <v>0</v>
      </c>
      <c r="CP43" s="13">
        <f t="shared" si="32"/>
        <v>0</v>
      </c>
      <c r="CQ43" s="13">
        <v>5</v>
      </c>
      <c r="CR43" s="13">
        <v>0</v>
      </c>
      <c r="CS43" s="13">
        <v>0</v>
      </c>
      <c r="CT43" s="13">
        <v>0</v>
      </c>
      <c r="CU43" s="13">
        <v>5</v>
      </c>
      <c r="CV43" s="13">
        <f t="shared" si="40"/>
        <v>5</v>
      </c>
      <c r="CW43" s="13">
        <v>0</v>
      </c>
      <c r="CX43" s="13">
        <v>0</v>
      </c>
      <c r="CY43" s="13">
        <v>0</v>
      </c>
      <c r="CZ43" s="13">
        <v>5</v>
      </c>
      <c r="DA43" s="13">
        <v>5</v>
      </c>
      <c r="DB43" s="13">
        <v>0</v>
      </c>
      <c r="DC43" s="13">
        <v>0</v>
      </c>
      <c r="DD43" s="13">
        <v>0</v>
      </c>
      <c r="DE43" s="13">
        <f t="shared" si="43"/>
        <v>5</v>
      </c>
      <c r="DF43" s="13">
        <v>5</v>
      </c>
      <c r="DG43" s="13">
        <v>0</v>
      </c>
      <c r="DH43" s="13">
        <v>0</v>
      </c>
      <c r="DI43" s="13">
        <v>0</v>
      </c>
      <c r="DJ43" s="13">
        <v>5</v>
      </c>
      <c r="DK43" s="13">
        <f t="shared" si="34"/>
        <v>5</v>
      </c>
      <c r="DL43" s="13">
        <v>0</v>
      </c>
      <c r="DM43" s="13">
        <v>0</v>
      </c>
      <c r="DN43" s="13">
        <v>0</v>
      </c>
      <c r="DO43" s="13">
        <v>5</v>
      </c>
      <c r="DP43" s="13">
        <f t="shared" si="35"/>
        <v>5</v>
      </c>
      <c r="DQ43" s="13">
        <f t="shared" si="36"/>
        <v>0</v>
      </c>
      <c r="DR43" s="13">
        <f t="shared" si="37"/>
        <v>0</v>
      </c>
      <c r="DS43" s="13">
        <f t="shared" si="38"/>
        <v>0</v>
      </c>
      <c r="DT43" s="13">
        <f t="shared" si="39"/>
        <v>5</v>
      </c>
      <c r="DU43" s="11" t="s">
        <v>69</v>
      </c>
    </row>
    <row r="44" spans="1:125" ht="265.2" x14ac:dyDescent="0.3">
      <c r="A44" s="11" t="s">
        <v>283</v>
      </c>
      <c r="B44" s="12" t="s">
        <v>284</v>
      </c>
      <c r="C44" s="17" t="s">
        <v>285</v>
      </c>
      <c r="D44" s="12" t="s">
        <v>286</v>
      </c>
      <c r="E44" s="12" t="s">
        <v>287</v>
      </c>
      <c r="F44" s="12"/>
      <c r="G44" s="12"/>
      <c r="H44" s="12"/>
      <c r="I44" s="12"/>
      <c r="J44" s="12"/>
      <c r="K44" s="12"/>
      <c r="L44" s="12"/>
      <c r="M44" s="17" t="s">
        <v>288</v>
      </c>
      <c r="N44" s="12" t="s">
        <v>88</v>
      </c>
      <c r="O44" s="12" t="s">
        <v>289</v>
      </c>
      <c r="P44" s="12" t="s">
        <v>290</v>
      </c>
      <c r="Q44" s="12"/>
      <c r="R44" s="12"/>
      <c r="S44" s="12"/>
      <c r="T44" s="12"/>
      <c r="U44" s="12"/>
      <c r="V44" s="12"/>
      <c r="W44" s="12" t="s">
        <v>291</v>
      </c>
      <c r="X44" s="12" t="s">
        <v>292</v>
      </c>
      <c r="Y44" s="12" t="s">
        <v>293</v>
      </c>
      <c r="Z44" s="17" t="s">
        <v>294</v>
      </c>
      <c r="AA44" s="12" t="s">
        <v>295</v>
      </c>
      <c r="AB44" s="12" t="s">
        <v>296</v>
      </c>
      <c r="AC44" s="17" t="s">
        <v>297</v>
      </c>
      <c r="AD44" s="12" t="s">
        <v>164</v>
      </c>
      <c r="AE44" s="12" t="s">
        <v>298</v>
      </c>
      <c r="AF44" s="12" t="s">
        <v>299</v>
      </c>
      <c r="AG44" s="12" t="s">
        <v>300</v>
      </c>
      <c r="AH44" s="12" t="s">
        <v>301</v>
      </c>
      <c r="AI44" s="13">
        <v>1078.3</v>
      </c>
      <c r="AJ44" s="13">
        <v>1078.3</v>
      </c>
      <c r="AK44" s="13">
        <v>0</v>
      </c>
      <c r="AL44" s="13">
        <v>0</v>
      </c>
      <c r="AM44" s="13">
        <v>0</v>
      </c>
      <c r="AN44" s="13">
        <v>0</v>
      </c>
      <c r="AO44" s="13">
        <v>0</v>
      </c>
      <c r="AP44" s="13">
        <v>0</v>
      </c>
      <c r="AQ44" s="13">
        <v>1078.3</v>
      </c>
      <c r="AR44" s="13">
        <v>1078.3</v>
      </c>
      <c r="AS44" s="13">
        <v>0</v>
      </c>
      <c r="AT44" s="13">
        <v>0</v>
      </c>
      <c r="AU44" s="13">
        <v>0</v>
      </c>
      <c r="AV44" s="13">
        <v>0</v>
      </c>
      <c r="AW44" s="13">
        <v>0</v>
      </c>
      <c r="AX44" s="13">
        <v>700</v>
      </c>
      <c r="AY44" s="13">
        <v>0</v>
      </c>
      <c r="AZ44" s="13">
        <v>0</v>
      </c>
      <c r="BA44" s="13">
        <v>0</v>
      </c>
      <c r="BB44" s="13">
        <f t="shared" si="27"/>
        <v>700</v>
      </c>
      <c r="BC44" s="13">
        <v>0</v>
      </c>
      <c r="BD44" s="13">
        <v>0</v>
      </c>
      <c r="BE44" s="13">
        <v>0</v>
      </c>
      <c r="BF44" s="13">
        <v>0</v>
      </c>
      <c r="BG44" s="13">
        <f t="shared" si="28"/>
        <v>0</v>
      </c>
      <c r="BH44" s="13">
        <v>0</v>
      </c>
      <c r="BI44" s="13">
        <v>0</v>
      </c>
      <c r="BJ44" s="13">
        <v>0</v>
      </c>
      <c r="BK44" s="13">
        <v>0</v>
      </c>
      <c r="BL44" s="13">
        <f t="shared" si="29"/>
        <v>0</v>
      </c>
      <c r="BM44" s="13">
        <v>1078.3</v>
      </c>
      <c r="BN44" s="13">
        <v>1078.3</v>
      </c>
      <c r="BO44" s="13">
        <v>0</v>
      </c>
      <c r="BP44" s="13">
        <v>0</v>
      </c>
      <c r="BQ44" s="13">
        <v>0</v>
      </c>
      <c r="BR44" s="13">
        <v>0</v>
      </c>
      <c r="BS44" s="13">
        <v>0</v>
      </c>
      <c r="BT44" s="13">
        <v>0</v>
      </c>
      <c r="BU44" s="13">
        <v>1078.3</v>
      </c>
      <c r="BV44" s="13">
        <v>1078.3</v>
      </c>
      <c r="BW44" s="13">
        <v>0</v>
      </c>
      <c r="BX44" s="13">
        <v>0</v>
      </c>
      <c r="BY44" s="13">
        <v>0</v>
      </c>
      <c r="BZ44" s="13">
        <v>0</v>
      </c>
      <c r="CA44" s="13">
        <v>0</v>
      </c>
      <c r="CB44" s="13">
        <v>700</v>
      </c>
      <c r="CC44" s="13">
        <v>0</v>
      </c>
      <c r="CD44" s="13">
        <v>0</v>
      </c>
      <c r="CE44" s="13">
        <v>0</v>
      </c>
      <c r="CF44" s="13">
        <f t="shared" si="44"/>
        <v>700</v>
      </c>
      <c r="CG44" s="13">
        <v>0</v>
      </c>
      <c r="CH44" s="13">
        <v>0</v>
      </c>
      <c r="CI44" s="13">
        <v>0</v>
      </c>
      <c r="CJ44" s="13">
        <v>0</v>
      </c>
      <c r="CK44" s="13">
        <f t="shared" si="31"/>
        <v>0</v>
      </c>
      <c r="CL44" s="13">
        <v>0</v>
      </c>
      <c r="CM44" s="13">
        <v>0</v>
      </c>
      <c r="CN44" s="13">
        <v>0</v>
      </c>
      <c r="CO44" s="13">
        <v>0</v>
      </c>
      <c r="CP44" s="13">
        <f t="shared" si="32"/>
        <v>0</v>
      </c>
      <c r="CQ44" s="13">
        <v>1078.3</v>
      </c>
      <c r="CR44" s="13">
        <v>0</v>
      </c>
      <c r="CS44" s="13">
        <v>0</v>
      </c>
      <c r="CT44" s="13">
        <v>0</v>
      </c>
      <c r="CU44" s="13">
        <v>1078.3</v>
      </c>
      <c r="CV44" s="13">
        <f t="shared" si="40"/>
        <v>0</v>
      </c>
      <c r="CW44" s="13">
        <v>0</v>
      </c>
      <c r="CX44" s="13">
        <v>0</v>
      </c>
      <c r="CY44" s="13">
        <v>0</v>
      </c>
      <c r="CZ44" s="13">
        <v>0</v>
      </c>
      <c r="DA44" s="13">
        <v>700</v>
      </c>
      <c r="DB44" s="13">
        <v>0</v>
      </c>
      <c r="DC44" s="13">
        <v>0</v>
      </c>
      <c r="DD44" s="13">
        <v>0</v>
      </c>
      <c r="DE44" s="13">
        <f t="shared" si="43"/>
        <v>700</v>
      </c>
      <c r="DF44" s="13">
        <v>1078.3</v>
      </c>
      <c r="DG44" s="13">
        <v>0</v>
      </c>
      <c r="DH44" s="13">
        <v>0</v>
      </c>
      <c r="DI44" s="13">
        <v>0</v>
      </c>
      <c r="DJ44" s="13">
        <v>1078.3</v>
      </c>
      <c r="DK44" s="13">
        <f t="shared" si="34"/>
        <v>0</v>
      </c>
      <c r="DL44" s="13">
        <v>0</v>
      </c>
      <c r="DM44" s="13">
        <v>0</v>
      </c>
      <c r="DN44" s="13">
        <v>0</v>
      </c>
      <c r="DO44" s="13">
        <v>0</v>
      </c>
      <c r="DP44" s="13">
        <f t="shared" si="35"/>
        <v>700</v>
      </c>
      <c r="DQ44" s="13">
        <f t="shared" si="36"/>
        <v>0</v>
      </c>
      <c r="DR44" s="13">
        <f t="shared" si="37"/>
        <v>0</v>
      </c>
      <c r="DS44" s="13">
        <f t="shared" si="38"/>
        <v>0</v>
      </c>
      <c r="DT44" s="13">
        <f t="shared" si="39"/>
        <v>700</v>
      </c>
      <c r="DU44" s="11" t="s">
        <v>69</v>
      </c>
    </row>
    <row r="45" spans="1:125" ht="265.2" x14ac:dyDescent="0.3">
      <c r="A45" s="11" t="s">
        <v>302</v>
      </c>
      <c r="B45" s="12" t="s">
        <v>303</v>
      </c>
      <c r="C45" s="17" t="s">
        <v>285</v>
      </c>
      <c r="D45" s="12" t="s">
        <v>286</v>
      </c>
      <c r="E45" s="12" t="s">
        <v>287</v>
      </c>
      <c r="F45" s="12"/>
      <c r="G45" s="12"/>
      <c r="H45" s="12"/>
      <c r="I45" s="12"/>
      <c r="J45" s="12"/>
      <c r="K45" s="12"/>
      <c r="L45" s="12"/>
      <c r="M45" s="17" t="s">
        <v>288</v>
      </c>
      <c r="N45" s="12" t="s">
        <v>88</v>
      </c>
      <c r="O45" s="12" t="s">
        <v>289</v>
      </c>
      <c r="P45" s="12" t="s">
        <v>290</v>
      </c>
      <c r="Q45" s="12"/>
      <c r="R45" s="12"/>
      <c r="S45" s="12"/>
      <c r="T45" s="12"/>
      <c r="U45" s="12"/>
      <c r="V45" s="12"/>
      <c r="W45" s="12" t="s">
        <v>291</v>
      </c>
      <c r="X45" s="12" t="s">
        <v>292</v>
      </c>
      <c r="Y45" s="12" t="s">
        <v>293</v>
      </c>
      <c r="Z45" s="17" t="s">
        <v>294</v>
      </c>
      <c r="AA45" s="12" t="s">
        <v>295</v>
      </c>
      <c r="AB45" s="12" t="s">
        <v>296</v>
      </c>
      <c r="AC45" s="12" t="s">
        <v>304</v>
      </c>
      <c r="AD45" s="12" t="s">
        <v>76</v>
      </c>
      <c r="AE45" s="12" t="s">
        <v>305</v>
      </c>
      <c r="AF45" s="12" t="s">
        <v>299</v>
      </c>
      <c r="AG45" s="12" t="s">
        <v>300</v>
      </c>
      <c r="AH45" s="12" t="s">
        <v>301</v>
      </c>
      <c r="AI45" s="13">
        <v>2603</v>
      </c>
      <c r="AJ45" s="13">
        <v>2603</v>
      </c>
      <c r="AK45" s="13">
        <v>0</v>
      </c>
      <c r="AL45" s="13">
        <v>0</v>
      </c>
      <c r="AM45" s="13">
        <v>0</v>
      </c>
      <c r="AN45" s="13">
        <v>0</v>
      </c>
      <c r="AO45" s="13">
        <v>0</v>
      </c>
      <c r="AP45" s="13">
        <v>0</v>
      </c>
      <c r="AQ45" s="13">
        <v>2603</v>
      </c>
      <c r="AR45" s="13">
        <v>2603</v>
      </c>
      <c r="AS45" s="13">
        <v>705.9</v>
      </c>
      <c r="AT45" s="13">
        <v>0</v>
      </c>
      <c r="AU45" s="13">
        <v>0</v>
      </c>
      <c r="AV45" s="13">
        <v>0</v>
      </c>
      <c r="AW45" s="13">
        <v>705.9</v>
      </c>
      <c r="AX45" s="13">
        <v>0</v>
      </c>
      <c r="AY45" s="13">
        <v>0</v>
      </c>
      <c r="AZ45" s="13">
        <v>0</v>
      </c>
      <c r="BA45" s="13">
        <v>0</v>
      </c>
      <c r="BB45" s="13">
        <f t="shared" si="27"/>
        <v>0</v>
      </c>
      <c r="BC45" s="13">
        <v>0</v>
      </c>
      <c r="BD45" s="13">
        <v>0</v>
      </c>
      <c r="BE45" s="13">
        <v>0</v>
      </c>
      <c r="BF45" s="13">
        <v>0</v>
      </c>
      <c r="BG45" s="13">
        <f t="shared" si="28"/>
        <v>0</v>
      </c>
      <c r="BH45" s="13">
        <v>0</v>
      </c>
      <c r="BI45" s="13">
        <v>0</v>
      </c>
      <c r="BJ45" s="13">
        <v>0</v>
      </c>
      <c r="BK45" s="13">
        <v>0</v>
      </c>
      <c r="BL45" s="13">
        <f t="shared" si="29"/>
        <v>0</v>
      </c>
      <c r="BM45" s="13">
        <v>2603</v>
      </c>
      <c r="BN45" s="13">
        <v>2603</v>
      </c>
      <c r="BO45" s="13">
        <v>0</v>
      </c>
      <c r="BP45" s="13">
        <v>0</v>
      </c>
      <c r="BQ45" s="13">
        <v>0</v>
      </c>
      <c r="BR45" s="13">
        <v>0</v>
      </c>
      <c r="BS45" s="13">
        <v>0</v>
      </c>
      <c r="BT45" s="13">
        <v>0</v>
      </c>
      <c r="BU45" s="13">
        <v>2603</v>
      </c>
      <c r="BV45" s="13">
        <v>2603</v>
      </c>
      <c r="BW45" s="13">
        <v>705.9</v>
      </c>
      <c r="BX45" s="13">
        <v>0</v>
      </c>
      <c r="BY45" s="13">
        <v>0</v>
      </c>
      <c r="BZ45" s="13">
        <v>0</v>
      </c>
      <c r="CA45" s="13">
        <v>705.9</v>
      </c>
      <c r="CB45" s="13">
        <v>0</v>
      </c>
      <c r="CC45" s="13">
        <v>0</v>
      </c>
      <c r="CD45" s="13">
        <v>0</v>
      </c>
      <c r="CE45" s="13">
        <v>0</v>
      </c>
      <c r="CF45" s="13">
        <f t="shared" si="44"/>
        <v>0</v>
      </c>
      <c r="CG45" s="13">
        <v>0</v>
      </c>
      <c r="CH45" s="13">
        <v>0</v>
      </c>
      <c r="CI45" s="13">
        <v>0</v>
      </c>
      <c r="CJ45" s="13">
        <v>0</v>
      </c>
      <c r="CK45" s="13">
        <f t="shared" si="31"/>
        <v>0</v>
      </c>
      <c r="CL45" s="13">
        <v>0</v>
      </c>
      <c r="CM45" s="13">
        <v>0</v>
      </c>
      <c r="CN45" s="13">
        <v>0</v>
      </c>
      <c r="CO45" s="13">
        <v>0</v>
      </c>
      <c r="CP45" s="13">
        <f t="shared" si="32"/>
        <v>0</v>
      </c>
      <c r="CQ45" s="13">
        <v>2603</v>
      </c>
      <c r="CR45" s="13">
        <v>0</v>
      </c>
      <c r="CS45" s="13">
        <v>0</v>
      </c>
      <c r="CT45" s="13">
        <v>0</v>
      </c>
      <c r="CU45" s="13">
        <v>2603</v>
      </c>
      <c r="CV45" s="13">
        <f t="shared" si="40"/>
        <v>705.9</v>
      </c>
      <c r="CW45" s="13">
        <v>0</v>
      </c>
      <c r="CX45" s="13">
        <v>0</v>
      </c>
      <c r="CY45" s="13">
        <v>0</v>
      </c>
      <c r="CZ45" s="13">
        <v>705.9</v>
      </c>
      <c r="DA45" s="13">
        <v>0</v>
      </c>
      <c r="DB45" s="13">
        <v>0</v>
      </c>
      <c r="DC45" s="13">
        <v>0</v>
      </c>
      <c r="DD45" s="13">
        <v>0</v>
      </c>
      <c r="DE45" s="13">
        <f t="shared" si="43"/>
        <v>0</v>
      </c>
      <c r="DF45" s="13">
        <v>2603</v>
      </c>
      <c r="DG45" s="13">
        <v>0</v>
      </c>
      <c r="DH45" s="13">
        <v>0</v>
      </c>
      <c r="DI45" s="13">
        <v>0</v>
      </c>
      <c r="DJ45" s="13">
        <v>2603</v>
      </c>
      <c r="DK45" s="13">
        <f t="shared" si="34"/>
        <v>705.9</v>
      </c>
      <c r="DL45" s="13">
        <v>0</v>
      </c>
      <c r="DM45" s="13">
        <v>0</v>
      </c>
      <c r="DN45" s="13">
        <v>0</v>
      </c>
      <c r="DO45" s="13">
        <v>705.9</v>
      </c>
      <c r="DP45" s="13">
        <f t="shared" si="35"/>
        <v>0</v>
      </c>
      <c r="DQ45" s="13">
        <f t="shared" si="36"/>
        <v>0</v>
      </c>
      <c r="DR45" s="13">
        <f t="shared" si="37"/>
        <v>0</v>
      </c>
      <c r="DS45" s="13">
        <f t="shared" si="38"/>
        <v>0</v>
      </c>
      <c r="DT45" s="13">
        <f t="shared" si="39"/>
        <v>0</v>
      </c>
      <c r="DU45" s="11" t="s">
        <v>69</v>
      </c>
    </row>
    <row r="46" spans="1:125" ht="265.2" x14ac:dyDescent="0.3">
      <c r="A46" s="11" t="s">
        <v>306</v>
      </c>
      <c r="B46" s="12" t="s">
        <v>307</v>
      </c>
      <c r="C46" s="17" t="s">
        <v>308</v>
      </c>
      <c r="D46" s="12" t="s">
        <v>286</v>
      </c>
      <c r="E46" s="12" t="s">
        <v>287</v>
      </c>
      <c r="F46" s="12"/>
      <c r="G46" s="12"/>
      <c r="H46" s="12"/>
      <c r="I46" s="12"/>
      <c r="J46" s="12"/>
      <c r="K46" s="12"/>
      <c r="L46" s="12"/>
      <c r="M46" s="17" t="s">
        <v>288</v>
      </c>
      <c r="N46" s="12" t="s">
        <v>88</v>
      </c>
      <c r="O46" s="12" t="s">
        <v>289</v>
      </c>
      <c r="P46" s="12" t="s">
        <v>290</v>
      </c>
      <c r="Q46" s="12"/>
      <c r="R46" s="12"/>
      <c r="S46" s="12"/>
      <c r="T46" s="12"/>
      <c r="U46" s="12"/>
      <c r="V46" s="12"/>
      <c r="W46" s="12" t="s">
        <v>291</v>
      </c>
      <c r="X46" s="12" t="s">
        <v>76</v>
      </c>
      <c r="Y46" s="12" t="s">
        <v>293</v>
      </c>
      <c r="Z46" s="17" t="s">
        <v>294</v>
      </c>
      <c r="AA46" s="12" t="s">
        <v>64</v>
      </c>
      <c r="AB46" s="12" t="s">
        <v>296</v>
      </c>
      <c r="AC46" s="12" t="s">
        <v>304</v>
      </c>
      <c r="AD46" s="12" t="s">
        <v>76</v>
      </c>
      <c r="AE46" s="12" t="s">
        <v>305</v>
      </c>
      <c r="AF46" s="12" t="s">
        <v>299</v>
      </c>
      <c r="AG46" s="12" t="s">
        <v>300</v>
      </c>
      <c r="AH46" s="12" t="s">
        <v>301</v>
      </c>
      <c r="AI46" s="13">
        <v>2702.79</v>
      </c>
      <c r="AJ46" s="13">
        <v>2702.79</v>
      </c>
      <c r="AK46" s="13">
        <v>0</v>
      </c>
      <c r="AL46" s="13">
        <v>0</v>
      </c>
      <c r="AM46" s="13">
        <v>0</v>
      </c>
      <c r="AN46" s="13">
        <v>0</v>
      </c>
      <c r="AO46" s="13">
        <v>0</v>
      </c>
      <c r="AP46" s="13">
        <v>0</v>
      </c>
      <c r="AQ46" s="13">
        <v>2702.79</v>
      </c>
      <c r="AR46" s="13">
        <v>2702.79</v>
      </c>
      <c r="AS46" s="13">
        <v>0</v>
      </c>
      <c r="AT46" s="13">
        <v>0</v>
      </c>
      <c r="AU46" s="13">
        <v>0</v>
      </c>
      <c r="AV46" s="13">
        <v>0</v>
      </c>
      <c r="AW46" s="13">
        <v>0</v>
      </c>
      <c r="AX46" s="13">
        <v>0</v>
      </c>
      <c r="AY46" s="13">
        <v>0</v>
      </c>
      <c r="AZ46" s="13">
        <v>0</v>
      </c>
      <c r="BA46" s="13">
        <v>0</v>
      </c>
      <c r="BB46" s="13">
        <f t="shared" si="27"/>
        <v>0</v>
      </c>
      <c r="BC46" s="13">
        <v>0</v>
      </c>
      <c r="BD46" s="13">
        <v>0</v>
      </c>
      <c r="BE46" s="13">
        <v>0</v>
      </c>
      <c r="BF46" s="13">
        <v>0</v>
      </c>
      <c r="BG46" s="13">
        <f t="shared" si="28"/>
        <v>0</v>
      </c>
      <c r="BH46" s="13">
        <v>0</v>
      </c>
      <c r="BI46" s="13">
        <v>0</v>
      </c>
      <c r="BJ46" s="13">
        <v>0</v>
      </c>
      <c r="BK46" s="13">
        <v>0</v>
      </c>
      <c r="BL46" s="13">
        <f t="shared" si="29"/>
        <v>0</v>
      </c>
      <c r="BM46" s="13">
        <v>2702.79</v>
      </c>
      <c r="BN46" s="13">
        <v>2702.79</v>
      </c>
      <c r="BO46" s="13">
        <v>0</v>
      </c>
      <c r="BP46" s="13">
        <v>0</v>
      </c>
      <c r="BQ46" s="13">
        <v>0</v>
      </c>
      <c r="BR46" s="13">
        <v>0</v>
      </c>
      <c r="BS46" s="13">
        <v>0</v>
      </c>
      <c r="BT46" s="13">
        <v>0</v>
      </c>
      <c r="BU46" s="13">
        <v>2702.79</v>
      </c>
      <c r="BV46" s="13">
        <v>2702.79</v>
      </c>
      <c r="BW46" s="13">
        <v>0</v>
      </c>
      <c r="BX46" s="13">
        <v>0</v>
      </c>
      <c r="BY46" s="13">
        <v>0</v>
      </c>
      <c r="BZ46" s="13">
        <v>0</v>
      </c>
      <c r="CA46" s="13">
        <v>0</v>
      </c>
      <c r="CB46" s="13">
        <v>0</v>
      </c>
      <c r="CC46" s="13">
        <v>0</v>
      </c>
      <c r="CD46" s="13">
        <v>0</v>
      </c>
      <c r="CE46" s="13">
        <v>0</v>
      </c>
      <c r="CF46" s="13">
        <f t="shared" si="44"/>
        <v>0</v>
      </c>
      <c r="CG46" s="13">
        <v>0</v>
      </c>
      <c r="CH46" s="13">
        <v>0</v>
      </c>
      <c r="CI46" s="13">
        <v>0</v>
      </c>
      <c r="CJ46" s="13">
        <v>0</v>
      </c>
      <c r="CK46" s="13">
        <f t="shared" si="31"/>
        <v>0</v>
      </c>
      <c r="CL46" s="13">
        <v>0</v>
      </c>
      <c r="CM46" s="13">
        <v>0</v>
      </c>
      <c r="CN46" s="13">
        <v>0</v>
      </c>
      <c r="CO46" s="13">
        <v>0</v>
      </c>
      <c r="CP46" s="13">
        <f t="shared" si="32"/>
        <v>0</v>
      </c>
      <c r="CQ46" s="13">
        <v>2702.79</v>
      </c>
      <c r="CR46" s="13">
        <v>0</v>
      </c>
      <c r="CS46" s="13">
        <v>0</v>
      </c>
      <c r="CT46" s="13">
        <v>0</v>
      </c>
      <c r="CU46" s="13">
        <v>2702.79</v>
      </c>
      <c r="CV46" s="13">
        <f t="shared" si="40"/>
        <v>0</v>
      </c>
      <c r="CW46" s="13">
        <v>0</v>
      </c>
      <c r="CX46" s="13">
        <v>0</v>
      </c>
      <c r="CY46" s="13">
        <v>0</v>
      </c>
      <c r="CZ46" s="13">
        <v>0</v>
      </c>
      <c r="DA46" s="13">
        <v>0</v>
      </c>
      <c r="DB46" s="13">
        <v>0</v>
      </c>
      <c r="DC46" s="13">
        <v>0</v>
      </c>
      <c r="DD46" s="13">
        <v>0</v>
      </c>
      <c r="DE46" s="13">
        <f t="shared" si="43"/>
        <v>0</v>
      </c>
      <c r="DF46" s="13">
        <v>2702.79</v>
      </c>
      <c r="DG46" s="13">
        <v>0</v>
      </c>
      <c r="DH46" s="13">
        <v>0</v>
      </c>
      <c r="DI46" s="13">
        <v>0</v>
      </c>
      <c r="DJ46" s="13">
        <v>2702.79</v>
      </c>
      <c r="DK46" s="13">
        <f t="shared" si="34"/>
        <v>0</v>
      </c>
      <c r="DL46" s="13">
        <v>0</v>
      </c>
      <c r="DM46" s="13">
        <v>0</v>
      </c>
      <c r="DN46" s="13">
        <v>0</v>
      </c>
      <c r="DO46" s="13">
        <v>0</v>
      </c>
      <c r="DP46" s="13">
        <f t="shared" si="35"/>
        <v>0</v>
      </c>
      <c r="DQ46" s="13">
        <f t="shared" si="36"/>
        <v>0</v>
      </c>
      <c r="DR46" s="13">
        <f t="shared" si="37"/>
        <v>0</v>
      </c>
      <c r="DS46" s="13">
        <f t="shared" si="38"/>
        <v>0</v>
      </c>
      <c r="DT46" s="13">
        <f t="shared" si="39"/>
        <v>0</v>
      </c>
      <c r="DU46" s="11" t="s">
        <v>69</v>
      </c>
    </row>
    <row r="47" spans="1:125" ht="171.75" customHeight="1" x14ac:dyDescent="0.3">
      <c r="A47" s="11" t="s">
        <v>309</v>
      </c>
      <c r="B47" s="12" t="s">
        <v>310</v>
      </c>
      <c r="C47" s="12" t="s">
        <v>311</v>
      </c>
      <c r="D47" s="12" t="s">
        <v>312</v>
      </c>
      <c r="E47" s="12" t="s">
        <v>313</v>
      </c>
      <c r="F47" s="12"/>
      <c r="G47" s="12"/>
      <c r="H47" s="12"/>
      <c r="I47" s="12"/>
      <c r="J47" s="12"/>
      <c r="K47" s="12"/>
      <c r="L47" s="12"/>
      <c r="M47" s="12"/>
      <c r="N47" s="12"/>
      <c r="O47" s="12"/>
      <c r="P47" s="12"/>
      <c r="Q47" s="12"/>
      <c r="R47" s="12"/>
      <c r="S47" s="12"/>
      <c r="T47" s="12"/>
      <c r="U47" s="12"/>
      <c r="V47" s="12"/>
      <c r="W47" s="12" t="s">
        <v>314</v>
      </c>
      <c r="X47" s="12" t="s">
        <v>315</v>
      </c>
      <c r="Y47" s="12" t="s">
        <v>316</v>
      </c>
      <c r="Z47" s="12"/>
      <c r="AA47" s="12"/>
      <c r="AB47" s="12"/>
      <c r="AC47" s="17" t="s">
        <v>317</v>
      </c>
      <c r="AD47" s="12" t="s">
        <v>167</v>
      </c>
      <c r="AE47" s="12" t="s">
        <v>318</v>
      </c>
      <c r="AF47" s="12" t="s">
        <v>319</v>
      </c>
      <c r="AG47" s="12" t="s">
        <v>320</v>
      </c>
      <c r="AH47" s="12" t="s">
        <v>321</v>
      </c>
      <c r="AI47" s="13">
        <v>905</v>
      </c>
      <c r="AJ47" s="13">
        <v>905</v>
      </c>
      <c r="AK47" s="13">
        <v>0</v>
      </c>
      <c r="AL47" s="13">
        <v>0</v>
      </c>
      <c r="AM47" s="13">
        <v>0</v>
      </c>
      <c r="AN47" s="13">
        <v>0</v>
      </c>
      <c r="AO47" s="13">
        <v>0</v>
      </c>
      <c r="AP47" s="13">
        <v>0</v>
      </c>
      <c r="AQ47" s="13">
        <v>905</v>
      </c>
      <c r="AR47" s="13">
        <v>905</v>
      </c>
      <c r="AS47" s="13">
        <v>225</v>
      </c>
      <c r="AT47" s="13">
        <v>0</v>
      </c>
      <c r="AU47" s="13">
        <v>0</v>
      </c>
      <c r="AV47" s="13">
        <v>0</v>
      </c>
      <c r="AW47" s="13">
        <v>225</v>
      </c>
      <c r="AX47" s="13">
        <v>1578.21</v>
      </c>
      <c r="AY47" s="13">
        <v>0</v>
      </c>
      <c r="AZ47" s="13">
        <v>0</v>
      </c>
      <c r="BA47" s="13">
        <v>0</v>
      </c>
      <c r="BB47" s="13">
        <f t="shared" si="27"/>
        <v>1578.21</v>
      </c>
      <c r="BC47" s="13">
        <v>2706.18</v>
      </c>
      <c r="BD47" s="13">
        <v>0</v>
      </c>
      <c r="BE47" s="13">
        <v>0</v>
      </c>
      <c r="BF47" s="13">
        <v>0</v>
      </c>
      <c r="BG47" s="13">
        <f t="shared" si="28"/>
        <v>2706.18</v>
      </c>
      <c r="BH47" s="13">
        <v>2200.42</v>
      </c>
      <c r="BI47" s="13">
        <v>0</v>
      </c>
      <c r="BJ47" s="13">
        <v>0</v>
      </c>
      <c r="BK47" s="13">
        <v>0</v>
      </c>
      <c r="BL47" s="13">
        <f t="shared" si="29"/>
        <v>2200.42</v>
      </c>
      <c r="BM47" s="13">
        <v>789.5</v>
      </c>
      <c r="BN47" s="13">
        <v>789.5</v>
      </c>
      <c r="BO47" s="13">
        <v>0</v>
      </c>
      <c r="BP47" s="13">
        <v>0</v>
      </c>
      <c r="BQ47" s="13">
        <v>0</v>
      </c>
      <c r="BR47" s="13">
        <v>0</v>
      </c>
      <c r="BS47" s="13">
        <v>0</v>
      </c>
      <c r="BT47" s="13">
        <v>0</v>
      </c>
      <c r="BU47" s="13">
        <v>789.5</v>
      </c>
      <c r="BV47" s="13">
        <v>789.5</v>
      </c>
      <c r="BW47" s="13">
        <v>225</v>
      </c>
      <c r="BX47" s="13">
        <v>0</v>
      </c>
      <c r="BY47" s="13">
        <v>0</v>
      </c>
      <c r="BZ47" s="13">
        <v>0</v>
      </c>
      <c r="CA47" s="13">
        <v>225</v>
      </c>
      <c r="CB47" s="13">
        <f>1578.21-130</f>
        <v>1448.21</v>
      </c>
      <c r="CC47" s="13">
        <v>0</v>
      </c>
      <c r="CD47" s="13">
        <v>0</v>
      </c>
      <c r="CE47" s="13">
        <v>0</v>
      </c>
      <c r="CF47" s="13">
        <f t="shared" si="44"/>
        <v>1448.21</v>
      </c>
      <c r="CG47" s="13">
        <f>2706.18-130</f>
        <v>2576.1799999999998</v>
      </c>
      <c r="CH47" s="13">
        <v>0</v>
      </c>
      <c r="CI47" s="13">
        <v>0</v>
      </c>
      <c r="CJ47" s="13">
        <v>0</v>
      </c>
      <c r="CK47" s="13">
        <f t="shared" si="31"/>
        <v>2576.1799999999998</v>
      </c>
      <c r="CL47" s="13">
        <f>2200.42-130</f>
        <v>2070.42</v>
      </c>
      <c r="CM47" s="13">
        <v>0</v>
      </c>
      <c r="CN47" s="13">
        <v>0</v>
      </c>
      <c r="CO47" s="13">
        <v>0</v>
      </c>
      <c r="CP47" s="13">
        <f t="shared" si="32"/>
        <v>2070.42</v>
      </c>
      <c r="CQ47" s="13">
        <v>905</v>
      </c>
      <c r="CR47" s="13">
        <v>0</v>
      </c>
      <c r="CS47" s="13">
        <v>0</v>
      </c>
      <c r="CT47" s="13">
        <v>0</v>
      </c>
      <c r="CU47" s="13">
        <v>905</v>
      </c>
      <c r="CV47" s="13">
        <f t="shared" si="40"/>
        <v>1405</v>
      </c>
      <c r="CW47" s="13">
        <v>0</v>
      </c>
      <c r="CX47" s="13">
        <v>0</v>
      </c>
      <c r="CY47" s="13">
        <v>0</v>
      </c>
      <c r="CZ47" s="13">
        <f>225+1180</f>
        <v>1405</v>
      </c>
      <c r="DA47" s="13">
        <f>1578.21+1085</f>
        <v>2663.21</v>
      </c>
      <c r="DB47" s="13">
        <v>0</v>
      </c>
      <c r="DC47" s="13">
        <v>0</v>
      </c>
      <c r="DD47" s="13">
        <v>0</v>
      </c>
      <c r="DE47" s="13">
        <f t="shared" si="43"/>
        <v>2663.21</v>
      </c>
      <c r="DF47" s="13">
        <v>789.5</v>
      </c>
      <c r="DG47" s="13">
        <v>0</v>
      </c>
      <c r="DH47" s="13">
        <v>0</v>
      </c>
      <c r="DI47" s="13">
        <v>0</v>
      </c>
      <c r="DJ47" s="13">
        <v>789.5</v>
      </c>
      <c r="DK47" s="13">
        <f t="shared" si="34"/>
        <v>1275</v>
      </c>
      <c r="DL47" s="13">
        <v>0</v>
      </c>
      <c r="DM47" s="13">
        <v>0</v>
      </c>
      <c r="DN47" s="13">
        <v>0</v>
      </c>
      <c r="DO47" s="13">
        <f>225+1050</f>
        <v>1275</v>
      </c>
      <c r="DP47" s="13">
        <f t="shared" si="35"/>
        <v>2533.21</v>
      </c>
      <c r="DQ47" s="13">
        <f t="shared" si="36"/>
        <v>0</v>
      </c>
      <c r="DR47" s="13">
        <f t="shared" si="37"/>
        <v>0</v>
      </c>
      <c r="DS47" s="13">
        <f t="shared" si="38"/>
        <v>0</v>
      </c>
      <c r="DT47" s="13">
        <f>DE47-130</f>
        <v>2533.21</v>
      </c>
      <c r="DU47" s="11" t="s">
        <v>69</v>
      </c>
    </row>
    <row r="48" spans="1:125" ht="61.2" x14ac:dyDescent="0.3">
      <c r="A48" s="11" t="s">
        <v>322</v>
      </c>
      <c r="B48" s="12" t="s">
        <v>323</v>
      </c>
      <c r="C48" s="12" t="s">
        <v>311</v>
      </c>
      <c r="D48" s="12" t="s">
        <v>312</v>
      </c>
      <c r="E48" s="12" t="s">
        <v>313</v>
      </c>
      <c r="F48" s="12"/>
      <c r="G48" s="12"/>
      <c r="H48" s="12"/>
      <c r="I48" s="12"/>
      <c r="J48" s="12"/>
      <c r="K48" s="12"/>
      <c r="L48" s="12"/>
      <c r="M48" s="12"/>
      <c r="N48" s="12"/>
      <c r="O48" s="12"/>
      <c r="P48" s="12"/>
      <c r="Q48" s="12"/>
      <c r="R48" s="12"/>
      <c r="S48" s="12"/>
      <c r="T48" s="12"/>
      <c r="U48" s="12"/>
      <c r="V48" s="12"/>
      <c r="W48" s="12" t="s">
        <v>314</v>
      </c>
      <c r="X48" s="12" t="s">
        <v>315</v>
      </c>
      <c r="Y48" s="12" t="s">
        <v>316</v>
      </c>
      <c r="Z48" s="12"/>
      <c r="AA48" s="12"/>
      <c r="AB48" s="12"/>
      <c r="AC48" s="17" t="s">
        <v>317</v>
      </c>
      <c r="AD48" s="12" t="s">
        <v>167</v>
      </c>
      <c r="AE48" s="12" t="s">
        <v>318</v>
      </c>
      <c r="AF48" s="12" t="s">
        <v>319</v>
      </c>
      <c r="AG48" s="12" t="s">
        <v>324</v>
      </c>
      <c r="AH48" s="12" t="s">
        <v>92</v>
      </c>
      <c r="AI48" s="13">
        <v>800.39</v>
      </c>
      <c r="AJ48" s="13">
        <v>800.39</v>
      </c>
      <c r="AK48" s="13">
        <v>0</v>
      </c>
      <c r="AL48" s="13">
        <v>0</v>
      </c>
      <c r="AM48" s="13">
        <v>0</v>
      </c>
      <c r="AN48" s="13">
        <v>0</v>
      </c>
      <c r="AO48" s="13">
        <v>0</v>
      </c>
      <c r="AP48" s="13">
        <v>0</v>
      </c>
      <c r="AQ48" s="13">
        <v>800.39</v>
      </c>
      <c r="AR48" s="13">
        <v>800.39</v>
      </c>
      <c r="AS48" s="13">
        <v>130.38999999999999</v>
      </c>
      <c r="AT48" s="13">
        <v>0</v>
      </c>
      <c r="AU48" s="13">
        <v>0</v>
      </c>
      <c r="AV48" s="13">
        <v>0</v>
      </c>
      <c r="AW48" s="13">
        <v>130.38999999999999</v>
      </c>
      <c r="AX48" s="13">
        <v>130.38999999999999</v>
      </c>
      <c r="AY48" s="13">
        <v>0</v>
      </c>
      <c r="AZ48" s="13">
        <v>0</v>
      </c>
      <c r="BA48" s="13">
        <v>0</v>
      </c>
      <c r="BB48" s="13">
        <f t="shared" si="27"/>
        <v>130.38999999999999</v>
      </c>
      <c r="BC48" s="13">
        <v>130.38999999999999</v>
      </c>
      <c r="BD48" s="13">
        <v>0</v>
      </c>
      <c r="BE48" s="13">
        <v>0</v>
      </c>
      <c r="BF48" s="13">
        <v>0</v>
      </c>
      <c r="BG48" s="13">
        <f t="shared" si="28"/>
        <v>130.38999999999999</v>
      </c>
      <c r="BH48" s="13">
        <v>130.38999999999999</v>
      </c>
      <c r="BI48" s="13">
        <v>0</v>
      </c>
      <c r="BJ48" s="13">
        <v>0</v>
      </c>
      <c r="BK48" s="13">
        <v>0</v>
      </c>
      <c r="BL48" s="13">
        <f t="shared" si="29"/>
        <v>130.38999999999999</v>
      </c>
      <c r="BM48" s="13">
        <v>800.39</v>
      </c>
      <c r="BN48" s="13">
        <v>800.39</v>
      </c>
      <c r="BO48" s="13">
        <v>0</v>
      </c>
      <c r="BP48" s="13">
        <v>0</v>
      </c>
      <c r="BQ48" s="13">
        <v>0</v>
      </c>
      <c r="BR48" s="13">
        <v>0</v>
      </c>
      <c r="BS48" s="13">
        <v>0</v>
      </c>
      <c r="BT48" s="13">
        <v>0</v>
      </c>
      <c r="BU48" s="13">
        <v>800.39</v>
      </c>
      <c r="BV48" s="13">
        <v>800.39</v>
      </c>
      <c r="BW48" s="13">
        <v>130.38999999999999</v>
      </c>
      <c r="BX48" s="13">
        <v>0</v>
      </c>
      <c r="BY48" s="13">
        <v>0</v>
      </c>
      <c r="BZ48" s="13">
        <v>0</v>
      </c>
      <c r="CA48" s="13">
        <v>130.38999999999999</v>
      </c>
      <c r="CB48" s="13">
        <v>130.38999999999999</v>
      </c>
      <c r="CC48" s="13">
        <v>0</v>
      </c>
      <c r="CD48" s="13">
        <v>0</v>
      </c>
      <c r="CE48" s="13">
        <v>0</v>
      </c>
      <c r="CF48" s="13">
        <f t="shared" si="44"/>
        <v>130.38999999999999</v>
      </c>
      <c r="CG48" s="13">
        <v>130.38999999999999</v>
      </c>
      <c r="CH48" s="13">
        <v>0</v>
      </c>
      <c r="CI48" s="13">
        <v>0</v>
      </c>
      <c r="CJ48" s="13">
        <v>0</v>
      </c>
      <c r="CK48" s="13">
        <f t="shared" si="31"/>
        <v>130.38999999999999</v>
      </c>
      <c r="CL48" s="13">
        <v>130.38999999999999</v>
      </c>
      <c r="CM48" s="13">
        <v>0</v>
      </c>
      <c r="CN48" s="13">
        <v>0</v>
      </c>
      <c r="CO48" s="13">
        <v>0</v>
      </c>
      <c r="CP48" s="13">
        <f t="shared" si="32"/>
        <v>130.38999999999999</v>
      </c>
      <c r="CQ48" s="13">
        <v>800.39</v>
      </c>
      <c r="CR48" s="13">
        <v>0</v>
      </c>
      <c r="CS48" s="13">
        <v>0</v>
      </c>
      <c r="CT48" s="13">
        <v>0</v>
      </c>
      <c r="CU48" s="13">
        <v>800.39</v>
      </c>
      <c r="CV48" s="13">
        <f t="shared" si="40"/>
        <v>1115</v>
      </c>
      <c r="CW48" s="13">
        <v>0</v>
      </c>
      <c r="CX48" s="13">
        <v>0</v>
      </c>
      <c r="CY48" s="13">
        <v>0</v>
      </c>
      <c r="CZ48" s="13">
        <f>130.39+984.61</f>
        <v>1115</v>
      </c>
      <c r="DA48" s="13">
        <f>130.39+1079.61</f>
        <v>1210</v>
      </c>
      <c r="DB48" s="13">
        <v>0</v>
      </c>
      <c r="DC48" s="13">
        <v>0</v>
      </c>
      <c r="DD48" s="13">
        <v>0</v>
      </c>
      <c r="DE48" s="13">
        <f>DA48-DB48-DC48-DD48</f>
        <v>1210</v>
      </c>
      <c r="DF48" s="13">
        <v>800.39</v>
      </c>
      <c r="DG48" s="13">
        <v>0</v>
      </c>
      <c r="DH48" s="13">
        <v>0</v>
      </c>
      <c r="DI48" s="13">
        <v>0</v>
      </c>
      <c r="DJ48" s="13">
        <v>800.39</v>
      </c>
      <c r="DK48" s="13">
        <f t="shared" si="34"/>
        <v>1115</v>
      </c>
      <c r="DL48" s="13">
        <v>0</v>
      </c>
      <c r="DM48" s="13">
        <v>0</v>
      </c>
      <c r="DN48" s="13">
        <v>0</v>
      </c>
      <c r="DO48" s="13">
        <f>130.39+984.61</f>
        <v>1115</v>
      </c>
      <c r="DP48" s="13">
        <f>DQ48+DR48+DS48+DT48</f>
        <v>1210</v>
      </c>
      <c r="DQ48" s="13">
        <f t="shared" si="36"/>
        <v>0</v>
      </c>
      <c r="DR48" s="13">
        <f t="shared" si="37"/>
        <v>0</v>
      </c>
      <c r="DS48" s="13">
        <f t="shared" si="38"/>
        <v>0</v>
      </c>
      <c r="DT48" s="13">
        <f t="shared" si="39"/>
        <v>1210</v>
      </c>
      <c r="DU48" s="11" t="s">
        <v>69</v>
      </c>
    </row>
    <row r="49" spans="1:125" ht="71.400000000000006" x14ac:dyDescent="0.3">
      <c r="A49" s="11" t="s">
        <v>325</v>
      </c>
      <c r="B49" s="12" t="s">
        <v>326</v>
      </c>
      <c r="C49" s="12" t="s">
        <v>72</v>
      </c>
      <c r="D49" s="12" t="s">
        <v>327</v>
      </c>
      <c r="E49" s="12" t="s">
        <v>74</v>
      </c>
      <c r="F49" s="12"/>
      <c r="G49" s="12"/>
      <c r="H49" s="12"/>
      <c r="I49" s="12"/>
      <c r="J49" s="12"/>
      <c r="K49" s="12"/>
      <c r="L49" s="12"/>
      <c r="M49" s="12"/>
      <c r="N49" s="12"/>
      <c r="O49" s="12"/>
      <c r="P49" s="12"/>
      <c r="Q49" s="12"/>
      <c r="R49" s="12"/>
      <c r="S49" s="12"/>
      <c r="T49" s="12"/>
      <c r="U49" s="12"/>
      <c r="V49" s="12"/>
      <c r="W49" s="12"/>
      <c r="X49" s="12"/>
      <c r="Y49" s="12"/>
      <c r="Z49" s="12"/>
      <c r="AA49" s="12"/>
      <c r="AB49" s="12"/>
      <c r="AC49" s="17" t="s">
        <v>328</v>
      </c>
      <c r="AD49" s="12" t="s">
        <v>329</v>
      </c>
      <c r="AE49" s="12" t="s">
        <v>330</v>
      </c>
      <c r="AF49" s="12" t="s">
        <v>169</v>
      </c>
      <c r="AG49" s="12" t="s">
        <v>331</v>
      </c>
      <c r="AH49" s="12" t="s">
        <v>332</v>
      </c>
      <c r="AI49" s="13">
        <v>886.49</v>
      </c>
      <c r="AJ49" s="13">
        <v>886.49</v>
      </c>
      <c r="AK49" s="13">
        <v>0</v>
      </c>
      <c r="AL49" s="13">
        <v>0</v>
      </c>
      <c r="AM49" s="13">
        <v>0</v>
      </c>
      <c r="AN49" s="13">
        <v>0</v>
      </c>
      <c r="AO49" s="13">
        <v>0</v>
      </c>
      <c r="AP49" s="13">
        <v>0</v>
      </c>
      <c r="AQ49" s="13">
        <v>886.49</v>
      </c>
      <c r="AR49" s="13">
        <v>886.49</v>
      </c>
      <c r="AS49" s="13">
        <v>314.49</v>
      </c>
      <c r="AT49" s="13">
        <v>0</v>
      </c>
      <c r="AU49" s="13">
        <v>0</v>
      </c>
      <c r="AV49" s="13">
        <v>0</v>
      </c>
      <c r="AW49" s="13">
        <v>314.49</v>
      </c>
      <c r="AX49" s="13">
        <v>321.49</v>
      </c>
      <c r="AY49" s="13">
        <v>0</v>
      </c>
      <c r="AZ49" s="13">
        <v>0</v>
      </c>
      <c r="BA49" s="13">
        <v>0</v>
      </c>
      <c r="BB49" s="13">
        <f t="shared" si="27"/>
        <v>321.49</v>
      </c>
      <c r="BC49" s="13">
        <v>281.49</v>
      </c>
      <c r="BD49" s="13">
        <v>0</v>
      </c>
      <c r="BE49" s="13">
        <v>0</v>
      </c>
      <c r="BF49" s="13">
        <v>0</v>
      </c>
      <c r="BG49" s="13">
        <f t="shared" si="28"/>
        <v>281.49</v>
      </c>
      <c r="BH49" s="13">
        <v>281.49</v>
      </c>
      <c r="BI49" s="13">
        <v>0</v>
      </c>
      <c r="BJ49" s="13">
        <v>0</v>
      </c>
      <c r="BK49" s="13">
        <v>0</v>
      </c>
      <c r="BL49" s="13">
        <f t="shared" si="29"/>
        <v>281.49</v>
      </c>
      <c r="BM49" s="13">
        <v>886.49</v>
      </c>
      <c r="BN49" s="13">
        <v>886.49</v>
      </c>
      <c r="BO49" s="13">
        <v>0</v>
      </c>
      <c r="BP49" s="13">
        <v>0</v>
      </c>
      <c r="BQ49" s="13">
        <v>0</v>
      </c>
      <c r="BR49" s="13">
        <v>0</v>
      </c>
      <c r="BS49" s="13">
        <v>0</v>
      </c>
      <c r="BT49" s="13">
        <v>0</v>
      </c>
      <c r="BU49" s="13">
        <v>886.49</v>
      </c>
      <c r="BV49" s="13">
        <v>886.49</v>
      </c>
      <c r="BW49" s="13">
        <v>314.49</v>
      </c>
      <c r="BX49" s="13">
        <v>0</v>
      </c>
      <c r="BY49" s="13">
        <v>0</v>
      </c>
      <c r="BZ49" s="13">
        <v>0</v>
      </c>
      <c r="CA49" s="13">
        <v>314.49</v>
      </c>
      <c r="CB49" s="13">
        <v>321.49</v>
      </c>
      <c r="CC49" s="13">
        <v>0</v>
      </c>
      <c r="CD49" s="13">
        <v>0</v>
      </c>
      <c r="CE49" s="13">
        <v>0</v>
      </c>
      <c r="CF49" s="13">
        <f t="shared" si="44"/>
        <v>321.49</v>
      </c>
      <c r="CG49" s="13">
        <v>281.49</v>
      </c>
      <c r="CH49" s="13">
        <v>0</v>
      </c>
      <c r="CI49" s="13">
        <v>0</v>
      </c>
      <c r="CJ49" s="13">
        <v>0</v>
      </c>
      <c r="CK49" s="13">
        <f t="shared" si="31"/>
        <v>281.49</v>
      </c>
      <c r="CL49" s="13">
        <v>281.49</v>
      </c>
      <c r="CM49" s="13">
        <v>0</v>
      </c>
      <c r="CN49" s="13">
        <v>0</v>
      </c>
      <c r="CO49" s="13">
        <v>0</v>
      </c>
      <c r="CP49" s="13">
        <f t="shared" si="32"/>
        <v>281.49</v>
      </c>
      <c r="CQ49" s="13">
        <v>886.49</v>
      </c>
      <c r="CR49" s="13">
        <v>0</v>
      </c>
      <c r="CS49" s="13">
        <v>0</v>
      </c>
      <c r="CT49" s="13">
        <v>0</v>
      </c>
      <c r="CU49" s="13">
        <v>886.49</v>
      </c>
      <c r="CV49" s="13">
        <f t="shared" si="40"/>
        <v>1334.49</v>
      </c>
      <c r="CW49" s="13">
        <v>0</v>
      </c>
      <c r="CX49" s="13">
        <v>0</v>
      </c>
      <c r="CY49" s="13">
        <v>0</v>
      </c>
      <c r="CZ49" s="13">
        <f>314.49+1020</f>
        <v>1334.49</v>
      </c>
      <c r="DA49" s="13">
        <f>321.49+950</f>
        <v>1271.49</v>
      </c>
      <c r="DB49" s="13">
        <v>0</v>
      </c>
      <c r="DC49" s="13">
        <v>0</v>
      </c>
      <c r="DD49" s="13">
        <v>0</v>
      </c>
      <c r="DE49" s="13">
        <f>DA49-DB49-DC49-DD49</f>
        <v>1271.49</v>
      </c>
      <c r="DF49" s="13">
        <v>886.49</v>
      </c>
      <c r="DG49" s="13">
        <v>0</v>
      </c>
      <c r="DH49" s="13">
        <v>0</v>
      </c>
      <c r="DI49" s="13">
        <v>0</v>
      </c>
      <c r="DJ49" s="13">
        <v>886.49</v>
      </c>
      <c r="DK49" s="13">
        <f t="shared" si="34"/>
        <v>1334.49</v>
      </c>
      <c r="DL49" s="13">
        <v>0</v>
      </c>
      <c r="DM49" s="13">
        <v>0</v>
      </c>
      <c r="DN49" s="13">
        <v>0</v>
      </c>
      <c r="DO49" s="13">
        <f>314.49+1020</f>
        <v>1334.49</v>
      </c>
      <c r="DP49" s="13">
        <f>DQ49+DR49+DS49+DT49</f>
        <v>1271.49</v>
      </c>
      <c r="DQ49" s="13">
        <f t="shared" si="36"/>
        <v>0</v>
      </c>
      <c r="DR49" s="13">
        <f t="shared" si="37"/>
        <v>0</v>
      </c>
      <c r="DS49" s="13">
        <f t="shared" si="38"/>
        <v>0</v>
      </c>
      <c r="DT49" s="13">
        <f t="shared" si="39"/>
        <v>1271.49</v>
      </c>
      <c r="DU49" s="11" t="s">
        <v>69</v>
      </c>
    </row>
    <row r="50" spans="1:125" ht="30.6" x14ac:dyDescent="0.3">
      <c r="A50" s="11" t="s">
        <v>333</v>
      </c>
      <c r="B50" s="12" t="s">
        <v>334</v>
      </c>
      <c r="C50" s="12" t="s">
        <v>72</v>
      </c>
      <c r="D50" s="12" t="s">
        <v>335</v>
      </c>
      <c r="E50" s="12" t="s">
        <v>74</v>
      </c>
      <c r="F50" s="12"/>
      <c r="G50" s="12"/>
      <c r="H50" s="12"/>
      <c r="I50" s="12"/>
      <c r="J50" s="12"/>
      <c r="K50" s="12"/>
      <c r="L50" s="12"/>
      <c r="M50" s="12"/>
      <c r="N50" s="12"/>
      <c r="O50" s="12"/>
      <c r="P50" s="12"/>
      <c r="Q50" s="12"/>
      <c r="R50" s="12"/>
      <c r="S50" s="12"/>
      <c r="T50" s="12"/>
      <c r="U50" s="12"/>
      <c r="V50" s="12"/>
      <c r="W50" s="12"/>
      <c r="X50" s="12"/>
      <c r="Y50" s="12"/>
      <c r="Z50" s="12"/>
      <c r="AA50" s="12"/>
      <c r="AB50" s="12"/>
      <c r="AC50" s="12" t="s">
        <v>336</v>
      </c>
      <c r="AD50" s="12" t="s">
        <v>76</v>
      </c>
      <c r="AE50" s="12" t="s">
        <v>337</v>
      </c>
      <c r="AF50" s="12" t="s">
        <v>66</v>
      </c>
      <c r="AG50" s="12" t="s">
        <v>338</v>
      </c>
      <c r="AH50" s="12" t="s">
        <v>78</v>
      </c>
      <c r="AI50" s="13">
        <v>122.4</v>
      </c>
      <c r="AJ50" s="13">
        <v>122.4</v>
      </c>
      <c r="AK50" s="13">
        <v>0</v>
      </c>
      <c r="AL50" s="13">
        <v>0</v>
      </c>
      <c r="AM50" s="13">
        <v>0</v>
      </c>
      <c r="AN50" s="13">
        <v>0</v>
      </c>
      <c r="AO50" s="13">
        <v>0</v>
      </c>
      <c r="AP50" s="13">
        <v>0</v>
      </c>
      <c r="AQ50" s="13">
        <v>122.4</v>
      </c>
      <c r="AR50" s="13">
        <v>122.4</v>
      </c>
      <c r="AS50" s="13">
        <v>122.4</v>
      </c>
      <c r="AT50" s="13">
        <v>0</v>
      </c>
      <c r="AU50" s="13">
        <v>0</v>
      </c>
      <c r="AV50" s="13">
        <v>0</v>
      </c>
      <c r="AW50" s="13">
        <v>122.4</v>
      </c>
      <c r="AX50" s="13">
        <v>122.4</v>
      </c>
      <c r="AY50" s="13">
        <v>0</v>
      </c>
      <c r="AZ50" s="13">
        <v>0</v>
      </c>
      <c r="BA50" s="13">
        <v>0</v>
      </c>
      <c r="BB50" s="13">
        <f t="shared" si="27"/>
        <v>122.4</v>
      </c>
      <c r="BC50" s="13">
        <v>122.4</v>
      </c>
      <c r="BD50" s="13">
        <v>0</v>
      </c>
      <c r="BE50" s="13">
        <v>0</v>
      </c>
      <c r="BF50" s="13">
        <v>0</v>
      </c>
      <c r="BG50" s="13">
        <f t="shared" si="28"/>
        <v>122.4</v>
      </c>
      <c r="BH50" s="13">
        <v>122.4</v>
      </c>
      <c r="BI50" s="13">
        <v>0</v>
      </c>
      <c r="BJ50" s="13">
        <v>0</v>
      </c>
      <c r="BK50" s="13">
        <v>0</v>
      </c>
      <c r="BL50" s="13">
        <f t="shared" si="29"/>
        <v>122.4</v>
      </c>
      <c r="BM50" s="13">
        <v>122.4</v>
      </c>
      <c r="BN50" s="13">
        <v>122.4</v>
      </c>
      <c r="BO50" s="13">
        <v>0</v>
      </c>
      <c r="BP50" s="13">
        <v>0</v>
      </c>
      <c r="BQ50" s="13">
        <v>0</v>
      </c>
      <c r="BR50" s="13">
        <v>0</v>
      </c>
      <c r="BS50" s="13">
        <v>0</v>
      </c>
      <c r="BT50" s="13">
        <v>0</v>
      </c>
      <c r="BU50" s="13">
        <v>122.4</v>
      </c>
      <c r="BV50" s="13">
        <v>122.4</v>
      </c>
      <c r="BW50" s="13">
        <v>122.4</v>
      </c>
      <c r="BX50" s="13">
        <v>0</v>
      </c>
      <c r="BY50" s="13">
        <v>0</v>
      </c>
      <c r="BZ50" s="13">
        <v>0</v>
      </c>
      <c r="CA50" s="13">
        <v>122.4</v>
      </c>
      <c r="CB50" s="13">
        <v>122.4</v>
      </c>
      <c r="CC50" s="13">
        <v>0</v>
      </c>
      <c r="CD50" s="13">
        <v>0</v>
      </c>
      <c r="CE50" s="13">
        <v>0</v>
      </c>
      <c r="CF50" s="13">
        <f t="shared" si="44"/>
        <v>122.4</v>
      </c>
      <c r="CG50" s="13">
        <v>122.4</v>
      </c>
      <c r="CH50" s="13">
        <v>0</v>
      </c>
      <c r="CI50" s="13">
        <v>0</v>
      </c>
      <c r="CJ50" s="13">
        <v>0</v>
      </c>
      <c r="CK50" s="13">
        <f t="shared" si="31"/>
        <v>122.4</v>
      </c>
      <c r="CL50" s="13">
        <v>122.4</v>
      </c>
      <c r="CM50" s="13">
        <v>0</v>
      </c>
      <c r="CN50" s="13">
        <v>0</v>
      </c>
      <c r="CO50" s="13">
        <v>0</v>
      </c>
      <c r="CP50" s="13">
        <f t="shared" si="32"/>
        <v>122.4</v>
      </c>
      <c r="CQ50" s="13">
        <v>122.4</v>
      </c>
      <c r="CR50" s="13">
        <v>0</v>
      </c>
      <c r="CS50" s="13">
        <v>0</v>
      </c>
      <c r="CT50" s="13">
        <v>0</v>
      </c>
      <c r="CU50" s="13">
        <v>122.4</v>
      </c>
      <c r="CV50" s="13">
        <f t="shared" si="40"/>
        <v>178.60000000000002</v>
      </c>
      <c r="CW50" s="13">
        <v>0</v>
      </c>
      <c r="CX50" s="13">
        <v>0</v>
      </c>
      <c r="CY50" s="13">
        <v>0</v>
      </c>
      <c r="CZ50" s="13">
        <f>122.4+56.2</f>
        <v>178.60000000000002</v>
      </c>
      <c r="DA50" s="13">
        <v>122.4</v>
      </c>
      <c r="DB50" s="13">
        <v>0</v>
      </c>
      <c r="DC50" s="13">
        <v>0</v>
      </c>
      <c r="DD50" s="13">
        <v>0</v>
      </c>
      <c r="DE50" s="13">
        <f t="shared" si="43"/>
        <v>122.4</v>
      </c>
      <c r="DF50" s="13">
        <v>122.4</v>
      </c>
      <c r="DG50" s="13">
        <v>0</v>
      </c>
      <c r="DH50" s="13">
        <v>0</v>
      </c>
      <c r="DI50" s="13">
        <v>0</v>
      </c>
      <c r="DJ50" s="13">
        <v>122.4</v>
      </c>
      <c r="DK50" s="13">
        <f t="shared" si="34"/>
        <v>178.60000000000002</v>
      </c>
      <c r="DL50" s="13">
        <v>0</v>
      </c>
      <c r="DM50" s="13">
        <v>0</v>
      </c>
      <c r="DN50" s="13">
        <v>0</v>
      </c>
      <c r="DO50" s="13">
        <f>122.4+56.2</f>
        <v>178.60000000000002</v>
      </c>
      <c r="DP50" s="13">
        <f t="shared" si="35"/>
        <v>122.4</v>
      </c>
      <c r="DQ50" s="13">
        <f t="shared" si="36"/>
        <v>0</v>
      </c>
      <c r="DR50" s="13">
        <f t="shared" si="37"/>
        <v>0</v>
      </c>
      <c r="DS50" s="13">
        <f t="shared" si="38"/>
        <v>0</v>
      </c>
      <c r="DT50" s="13">
        <f t="shared" si="39"/>
        <v>122.4</v>
      </c>
      <c r="DU50" s="11" t="s">
        <v>69</v>
      </c>
    </row>
    <row r="51" spans="1:125" ht="132.6" x14ac:dyDescent="0.3">
      <c r="A51" s="11" t="s">
        <v>339</v>
      </c>
      <c r="B51" s="12" t="s">
        <v>340</v>
      </c>
      <c r="C51" s="12" t="s">
        <v>72</v>
      </c>
      <c r="D51" s="12" t="s">
        <v>73</v>
      </c>
      <c r="E51" s="12" t="s">
        <v>74</v>
      </c>
      <c r="F51" s="12"/>
      <c r="G51" s="12"/>
      <c r="H51" s="12"/>
      <c r="I51" s="12"/>
      <c r="J51" s="12"/>
      <c r="K51" s="12"/>
      <c r="L51" s="12"/>
      <c r="M51" s="12" t="s">
        <v>75</v>
      </c>
      <c r="N51" s="12" t="s">
        <v>76</v>
      </c>
      <c r="O51" s="12" t="s">
        <v>77</v>
      </c>
      <c r="P51" s="12" t="s">
        <v>78</v>
      </c>
      <c r="Q51" s="12"/>
      <c r="R51" s="12"/>
      <c r="S51" s="12"/>
      <c r="T51" s="12"/>
      <c r="U51" s="12"/>
      <c r="V51" s="12"/>
      <c r="W51" s="12"/>
      <c r="X51" s="12"/>
      <c r="Y51" s="12"/>
      <c r="Z51" s="12"/>
      <c r="AA51" s="12"/>
      <c r="AB51" s="12"/>
      <c r="AC51" s="17" t="s">
        <v>223</v>
      </c>
      <c r="AD51" s="12" t="s">
        <v>224</v>
      </c>
      <c r="AE51" s="12" t="s">
        <v>225</v>
      </c>
      <c r="AF51" s="12" t="s">
        <v>226</v>
      </c>
      <c r="AG51" s="12" t="s">
        <v>227</v>
      </c>
      <c r="AH51" s="12" t="s">
        <v>124</v>
      </c>
      <c r="AI51" s="13">
        <v>562</v>
      </c>
      <c r="AJ51" s="13">
        <v>0</v>
      </c>
      <c r="AK51" s="13">
        <v>0</v>
      </c>
      <c r="AL51" s="13">
        <v>0</v>
      </c>
      <c r="AM51" s="13">
        <v>0</v>
      </c>
      <c r="AN51" s="13">
        <v>0</v>
      </c>
      <c r="AO51" s="13">
        <v>0</v>
      </c>
      <c r="AP51" s="13">
        <v>0</v>
      </c>
      <c r="AQ51" s="13">
        <v>562</v>
      </c>
      <c r="AR51" s="13">
        <v>0</v>
      </c>
      <c r="AS51" s="13">
        <v>562</v>
      </c>
      <c r="AT51" s="13">
        <v>0</v>
      </c>
      <c r="AU51" s="13">
        <v>0</v>
      </c>
      <c r="AV51" s="13">
        <v>0</v>
      </c>
      <c r="AW51" s="13">
        <v>562</v>
      </c>
      <c r="AX51" s="13">
        <v>0</v>
      </c>
      <c r="AY51" s="13">
        <v>0</v>
      </c>
      <c r="AZ51" s="13">
        <v>0</v>
      </c>
      <c r="BA51" s="13">
        <v>0</v>
      </c>
      <c r="BB51" s="13">
        <f t="shared" si="27"/>
        <v>0</v>
      </c>
      <c r="BC51" s="13">
        <v>0</v>
      </c>
      <c r="BD51" s="13">
        <v>0</v>
      </c>
      <c r="BE51" s="13">
        <v>0</v>
      </c>
      <c r="BF51" s="13">
        <v>0</v>
      </c>
      <c r="BG51" s="13">
        <f t="shared" si="28"/>
        <v>0</v>
      </c>
      <c r="BH51" s="13">
        <v>0</v>
      </c>
      <c r="BI51" s="13">
        <v>0</v>
      </c>
      <c r="BJ51" s="13">
        <v>0</v>
      </c>
      <c r="BK51" s="13">
        <v>0</v>
      </c>
      <c r="BL51" s="13">
        <f t="shared" si="29"/>
        <v>0</v>
      </c>
      <c r="BM51" s="13">
        <v>562</v>
      </c>
      <c r="BN51" s="13">
        <v>0</v>
      </c>
      <c r="BO51" s="13">
        <v>0</v>
      </c>
      <c r="BP51" s="13">
        <v>0</v>
      </c>
      <c r="BQ51" s="13">
        <v>0</v>
      </c>
      <c r="BR51" s="13">
        <v>0</v>
      </c>
      <c r="BS51" s="13">
        <v>0</v>
      </c>
      <c r="BT51" s="13">
        <v>0</v>
      </c>
      <c r="BU51" s="13">
        <v>562</v>
      </c>
      <c r="BV51" s="13">
        <v>0</v>
      </c>
      <c r="BW51" s="13">
        <v>562</v>
      </c>
      <c r="BX51" s="13">
        <v>0</v>
      </c>
      <c r="BY51" s="13">
        <v>0</v>
      </c>
      <c r="BZ51" s="13">
        <v>0</v>
      </c>
      <c r="CA51" s="13">
        <v>562</v>
      </c>
      <c r="CB51" s="13">
        <v>0</v>
      </c>
      <c r="CC51" s="13">
        <v>0</v>
      </c>
      <c r="CD51" s="13">
        <v>0</v>
      </c>
      <c r="CE51" s="13">
        <v>0</v>
      </c>
      <c r="CF51" s="13">
        <f t="shared" si="44"/>
        <v>0</v>
      </c>
      <c r="CG51" s="13">
        <v>0</v>
      </c>
      <c r="CH51" s="13">
        <v>0</v>
      </c>
      <c r="CI51" s="13">
        <v>0</v>
      </c>
      <c r="CJ51" s="13">
        <v>0</v>
      </c>
      <c r="CK51" s="13">
        <f t="shared" si="31"/>
        <v>0</v>
      </c>
      <c r="CL51" s="13">
        <v>0</v>
      </c>
      <c r="CM51" s="13">
        <v>0</v>
      </c>
      <c r="CN51" s="13">
        <v>0</v>
      </c>
      <c r="CO51" s="13">
        <v>0</v>
      </c>
      <c r="CP51" s="13">
        <f t="shared" si="32"/>
        <v>0</v>
      </c>
      <c r="CQ51" s="13">
        <v>562</v>
      </c>
      <c r="CR51" s="13">
        <v>0</v>
      </c>
      <c r="CS51" s="13">
        <v>0</v>
      </c>
      <c r="CT51" s="13">
        <v>0</v>
      </c>
      <c r="CU51" s="13">
        <v>562</v>
      </c>
      <c r="CV51" s="13">
        <f t="shared" si="40"/>
        <v>1635.62</v>
      </c>
      <c r="CW51" s="13">
        <v>0</v>
      </c>
      <c r="CX51" s="13">
        <v>0</v>
      </c>
      <c r="CY51" s="13">
        <v>0</v>
      </c>
      <c r="CZ51" s="13">
        <f>562+1073.62</f>
        <v>1635.62</v>
      </c>
      <c r="DA51" s="13">
        <v>0</v>
      </c>
      <c r="DB51" s="13">
        <v>0</v>
      </c>
      <c r="DC51" s="13">
        <v>0</v>
      </c>
      <c r="DD51" s="13">
        <v>0</v>
      </c>
      <c r="DE51" s="13">
        <f t="shared" si="43"/>
        <v>0</v>
      </c>
      <c r="DF51" s="13">
        <v>562</v>
      </c>
      <c r="DG51" s="13">
        <v>0</v>
      </c>
      <c r="DH51" s="13">
        <v>0</v>
      </c>
      <c r="DI51" s="13">
        <v>0</v>
      </c>
      <c r="DJ51" s="13">
        <v>562</v>
      </c>
      <c r="DK51" s="13">
        <f t="shared" si="34"/>
        <v>1635.62</v>
      </c>
      <c r="DL51" s="13">
        <v>0</v>
      </c>
      <c r="DM51" s="13">
        <v>0</v>
      </c>
      <c r="DN51" s="13">
        <v>0</v>
      </c>
      <c r="DO51" s="13">
        <f>562+1073.62</f>
        <v>1635.62</v>
      </c>
      <c r="DP51" s="13">
        <f t="shared" si="35"/>
        <v>0</v>
      </c>
      <c r="DQ51" s="13">
        <f t="shared" si="36"/>
        <v>0</v>
      </c>
      <c r="DR51" s="13">
        <f t="shared" si="37"/>
        <v>0</v>
      </c>
      <c r="DS51" s="13">
        <f t="shared" si="38"/>
        <v>0</v>
      </c>
      <c r="DT51" s="13">
        <f t="shared" si="39"/>
        <v>0</v>
      </c>
      <c r="DU51" s="11" t="s">
        <v>69</v>
      </c>
    </row>
    <row r="52" spans="1:125" ht="61.2" x14ac:dyDescent="0.3">
      <c r="A52" s="11" t="s">
        <v>341</v>
      </c>
      <c r="B52" s="12" t="s">
        <v>342</v>
      </c>
      <c r="C52" s="12" t="s">
        <v>52</v>
      </c>
      <c r="D52" s="12" t="s">
        <v>52</v>
      </c>
      <c r="E52" s="12" t="s">
        <v>52</v>
      </c>
      <c r="F52" s="12" t="s">
        <v>52</v>
      </c>
      <c r="G52" s="12" t="s">
        <v>52</v>
      </c>
      <c r="H52" s="12" t="s">
        <v>52</v>
      </c>
      <c r="I52" s="12" t="s">
        <v>52</v>
      </c>
      <c r="J52" s="12" t="s">
        <v>52</v>
      </c>
      <c r="K52" s="12" t="s">
        <v>52</v>
      </c>
      <c r="L52" s="12" t="s">
        <v>52</v>
      </c>
      <c r="M52" s="12" t="s">
        <v>52</v>
      </c>
      <c r="N52" s="12" t="s">
        <v>52</v>
      </c>
      <c r="O52" s="12" t="s">
        <v>52</v>
      </c>
      <c r="P52" s="12" t="s">
        <v>52</v>
      </c>
      <c r="Q52" s="12" t="s">
        <v>52</v>
      </c>
      <c r="R52" s="12" t="s">
        <v>52</v>
      </c>
      <c r="S52" s="12" t="s">
        <v>52</v>
      </c>
      <c r="T52" s="12" t="s">
        <v>52</v>
      </c>
      <c r="U52" s="12" t="s">
        <v>52</v>
      </c>
      <c r="V52" s="12" t="s">
        <v>52</v>
      </c>
      <c r="W52" s="12" t="s">
        <v>52</v>
      </c>
      <c r="X52" s="12" t="s">
        <v>52</v>
      </c>
      <c r="Y52" s="12" t="s">
        <v>52</v>
      </c>
      <c r="Z52" s="12" t="s">
        <v>52</v>
      </c>
      <c r="AA52" s="12" t="s">
        <v>52</v>
      </c>
      <c r="AB52" s="12" t="s">
        <v>52</v>
      </c>
      <c r="AC52" s="12" t="s">
        <v>52</v>
      </c>
      <c r="AD52" s="12" t="s">
        <v>52</v>
      </c>
      <c r="AE52" s="12" t="s">
        <v>52</v>
      </c>
      <c r="AF52" s="12" t="s">
        <v>52</v>
      </c>
      <c r="AG52" s="12" t="s">
        <v>52</v>
      </c>
      <c r="AH52" s="12" t="s">
        <v>52</v>
      </c>
      <c r="AI52" s="13">
        <v>13934.89</v>
      </c>
      <c r="AJ52" s="13">
        <v>13920.92</v>
      </c>
      <c r="AK52" s="13">
        <v>1923.22</v>
      </c>
      <c r="AL52" s="13">
        <v>1923.22</v>
      </c>
      <c r="AM52" s="13">
        <v>8122.31</v>
      </c>
      <c r="AN52" s="13">
        <v>8108.4</v>
      </c>
      <c r="AO52" s="13">
        <v>0</v>
      </c>
      <c r="AP52" s="13">
        <v>0</v>
      </c>
      <c r="AQ52" s="13">
        <v>3889.36</v>
      </c>
      <c r="AR52" s="13">
        <v>3889.31</v>
      </c>
      <c r="AS52" s="14">
        <v>1448.4</v>
      </c>
      <c r="AT52" s="14">
        <v>0</v>
      </c>
      <c r="AU52" s="14">
        <v>0</v>
      </c>
      <c r="AV52" s="14">
        <v>0</v>
      </c>
      <c r="AW52" s="14">
        <v>1448.4</v>
      </c>
      <c r="AX52" s="13">
        <f>SUM(AX54:AX58)</f>
        <v>7163.57</v>
      </c>
      <c r="AY52" s="13">
        <f t="shared" ref="AY52:BL52" si="45">SUM(AY54:AY58)</f>
        <v>0</v>
      </c>
      <c r="AZ52" s="13">
        <f t="shared" si="45"/>
        <v>0</v>
      </c>
      <c r="BA52" s="13">
        <f t="shared" si="45"/>
        <v>0</v>
      </c>
      <c r="BB52" s="13">
        <f t="shared" si="45"/>
        <v>7163.57</v>
      </c>
      <c r="BC52" s="13">
        <f t="shared" si="45"/>
        <v>0</v>
      </c>
      <c r="BD52" s="13">
        <f t="shared" si="45"/>
        <v>0</v>
      </c>
      <c r="BE52" s="13">
        <f t="shared" si="45"/>
        <v>0</v>
      </c>
      <c r="BF52" s="13">
        <f t="shared" si="45"/>
        <v>0</v>
      </c>
      <c r="BG52" s="13">
        <f t="shared" si="45"/>
        <v>0</v>
      </c>
      <c r="BH52" s="13">
        <f t="shared" si="45"/>
        <v>1802.97</v>
      </c>
      <c r="BI52" s="13">
        <f t="shared" si="45"/>
        <v>0</v>
      </c>
      <c r="BJ52" s="13">
        <f t="shared" si="45"/>
        <v>1802.97</v>
      </c>
      <c r="BK52" s="13">
        <f t="shared" si="45"/>
        <v>0</v>
      </c>
      <c r="BL52" s="13">
        <f t="shared" si="45"/>
        <v>0</v>
      </c>
      <c r="BM52" s="13">
        <v>13934.89</v>
      </c>
      <c r="BN52" s="13">
        <v>13920.92</v>
      </c>
      <c r="BO52" s="13">
        <v>1923.22</v>
      </c>
      <c r="BP52" s="13">
        <v>1923.22</v>
      </c>
      <c r="BQ52" s="13">
        <v>8122.31</v>
      </c>
      <c r="BR52" s="13">
        <v>8108.4</v>
      </c>
      <c r="BS52" s="13">
        <v>0</v>
      </c>
      <c r="BT52" s="13">
        <v>0</v>
      </c>
      <c r="BU52" s="13">
        <v>3889.36</v>
      </c>
      <c r="BV52" s="13">
        <v>3889.31</v>
      </c>
      <c r="BW52" s="14">
        <v>1448.4</v>
      </c>
      <c r="BX52" s="14">
        <v>0</v>
      </c>
      <c r="BY52" s="14">
        <v>0</v>
      </c>
      <c r="BZ52" s="14">
        <v>0</v>
      </c>
      <c r="CA52" s="14">
        <v>1448.4</v>
      </c>
      <c r="CB52" s="13">
        <f>SUM(CB54:CB58)</f>
        <v>7163.57</v>
      </c>
      <c r="CC52" s="13">
        <f t="shared" ref="CC52:CZ52" si="46">SUM(CC54:CC58)</f>
        <v>0</v>
      </c>
      <c r="CD52" s="13">
        <f t="shared" si="46"/>
        <v>0</v>
      </c>
      <c r="CE52" s="13">
        <f t="shared" si="46"/>
        <v>0</v>
      </c>
      <c r="CF52" s="13">
        <f t="shared" si="46"/>
        <v>7163.57</v>
      </c>
      <c r="CG52" s="13">
        <f t="shared" si="46"/>
        <v>0</v>
      </c>
      <c r="CH52" s="13">
        <f t="shared" si="46"/>
        <v>0</v>
      </c>
      <c r="CI52" s="13">
        <f t="shared" si="46"/>
        <v>0</v>
      </c>
      <c r="CJ52" s="13">
        <f t="shared" si="46"/>
        <v>0</v>
      </c>
      <c r="CK52" s="13">
        <f t="shared" si="46"/>
        <v>0</v>
      </c>
      <c r="CL52" s="13">
        <f t="shared" si="46"/>
        <v>1802.97</v>
      </c>
      <c r="CM52" s="13">
        <f t="shared" si="46"/>
        <v>0</v>
      </c>
      <c r="CN52" s="13">
        <f t="shared" si="46"/>
        <v>1802.97</v>
      </c>
      <c r="CO52" s="13">
        <f t="shared" si="46"/>
        <v>0</v>
      </c>
      <c r="CP52" s="13">
        <f t="shared" si="46"/>
        <v>0</v>
      </c>
      <c r="CQ52" s="13">
        <f t="shared" si="46"/>
        <v>13934.89</v>
      </c>
      <c r="CR52" s="13">
        <f t="shared" si="46"/>
        <v>1923.22</v>
      </c>
      <c r="CS52" s="13">
        <f t="shared" si="46"/>
        <v>8122.31</v>
      </c>
      <c r="CT52" s="13">
        <f t="shared" si="46"/>
        <v>0</v>
      </c>
      <c r="CU52" s="13">
        <f t="shared" si="46"/>
        <v>3889.36</v>
      </c>
      <c r="CV52" s="13">
        <f t="shared" si="46"/>
        <v>1448.3999999999999</v>
      </c>
      <c r="CW52" s="13">
        <f t="shared" si="46"/>
        <v>0</v>
      </c>
      <c r="CX52" s="13">
        <f t="shared" si="46"/>
        <v>0</v>
      </c>
      <c r="CY52" s="13">
        <f t="shared" si="46"/>
        <v>0</v>
      </c>
      <c r="CZ52" s="13">
        <f t="shared" si="46"/>
        <v>1448.3999999999999</v>
      </c>
      <c r="DA52" s="13">
        <f>SUM(DA54:DA58)</f>
        <v>7163.57</v>
      </c>
      <c r="DB52" s="13">
        <f t="shared" ref="DB52:DT52" si="47">SUM(DB54:DB58)</f>
        <v>0</v>
      </c>
      <c r="DC52" s="13">
        <f t="shared" si="47"/>
        <v>0</v>
      </c>
      <c r="DD52" s="13">
        <f t="shared" si="47"/>
        <v>0</v>
      </c>
      <c r="DE52" s="13">
        <f t="shared" si="47"/>
        <v>7163.57</v>
      </c>
      <c r="DF52" s="13">
        <f t="shared" si="47"/>
        <v>13934.89</v>
      </c>
      <c r="DG52" s="13">
        <f t="shared" si="47"/>
        <v>1923.22</v>
      </c>
      <c r="DH52" s="13">
        <f t="shared" si="47"/>
        <v>8122.31</v>
      </c>
      <c r="DI52" s="13">
        <f t="shared" si="47"/>
        <v>0</v>
      </c>
      <c r="DJ52" s="13">
        <f t="shared" si="47"/>
        <v>3889.36</v>
      </c>
      <c r="DK52" s="13">
        <f t="shared" si="47"/>
        <v>1448.3999999999999</v>
      </c>
      <c r="DL52" s="13">
        <f t="shared" si="47"/>
        <v>0</v>
      </c>
      <c r="DM52" s="13">
        <f t="shared" si="47"/>
        <v>0</v>
      </c>
      <c r="DN52" s="13">
        <f t="shared" si="47"/>
        <v>0</v>
      </c>
      <c r="DO52" s="13">
        <f t="shared" si="47"/>
        <v>1448.3999999999999</v>
      </c>
      <c r="DP52" s="13">
        <f t="shared" si="47"/>
        <v>7163.57</v>
      </c>
      <c r="DQ52" s="13">
        <f t="shared" si="47"/>
        <v>0</v>
      </c>
      <c r="DR52" s="13">
        <f t="shared" si="47"/>
        <v>0</v>
      </c>
      <c r="DS52" s="13">
        <f t="shared" si="47"/>
        <v>0</v>
      </c>
      <c r="DT52" s="13">
        <f t="shared" si="47"/>
        <v>7163.57</v>
      </c>
      <c r="DU52" s="11" t="s">
        <v>52</v>
      </c>
    </row>
    <row r="53" spans="1:125" ht="14.4" x14ac:dyDescent="0.3">
      <c r="A53" s="11" t="s">
        <v>53</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1"/>
    </row>
    <row r="54" spans="1:125" ht="51" x14ac:dyDescent="0.3">
      <c r="A54" s="11" t="s">
        <v>343</v>
      </c>
      <c r="B54" s="12" t="s">
        <v>344</v>
      </c>
      <c r="C54" s="12" t="s">
        <v>60</v>
      </c>
      <c r="D54" s="12" t="s">
        <v>650</v>
      </c>
      <c r="E54" s="12" t="s">
        <v>62</v>
      </c>
      <c r="F54" s="12"/>
      <c r="G54" s="12"/>
      <c r="H54" s="12"/>
      <c r="I54" s="12"/>
      <c r="J54" s="12"/>
      <c r="K54" s="12"/>
      <c r="L54" s="12"/>
      <c r="M54" s="12"/>
      <c r="N54" s="12"/>
      <c r="O54" s="12"/>
      <c r="P54" s="12"/>
      <c r="Q54" s="12"/>
      <c r="R54" s="12"/>
      <c r="S54" s="12"/>
      <c r="T54" s="12"/>
      <c r="U54" s="12"/>
      <c r="V54" s="12"/>
      <c r="W54" s="12"/>
      <c r="X54" s="12"/>
      <c r="Y54" s="12"/>
      <c r="Z54" s="12"/>
      <c r="AA54" s="12"/>
      <c r="AB54" s="12"/>
      <c r="AC54" s="17" t="s">
        <v>345</v>
      </c>
      <c r="AD54" s="12" t="s">
        <v>64</v>
      </c>
      <c r="AE54" s="12" t="s">
        <v>346</v>
      </c>
      <c r="AF54" s="12" t="s">
        <v>66</v>
      </c>
      <c r="AG54" s="12" t="s">
        <v>338</v>
      </c>
      <c r="AH54" s="12" t="s">
        <v>78</v>
      </c>
      <c r="AI54" s="13">
        <v>0</v>
      </c>
      <c r="AJ54" s="13">
        <v>0</v>
      </c>
      <c r="AK54" s="13">
        <v>0</v>
      </c>
      <c r="AL54" s="13">
        <v>0</v>
      </c>
      <c r="AM54" s="13">
        <v>0</v>
      </c>
      <c r="AN54" s="13">
        <v>0</v>
      </c>
      <c r="AO54" s="13">
        <v>0</v>
      </c>
      <c r="AP54" s="13">
        <v>0</v>
      </c>
      <c r="AQ54" s="13">
        <v>0</v>
      </c>
      <c r="AR54" s="13">
        <v>0</v>
      </c>
      <c r="AS54" s="13">
        <v>0</v>
      </c>
      <c r="AT54" s="13">
        <v>0</v>
      </c>
      <c r="AU54" s="13">
        <v>0</v>
      </c>
      <c r="AV54" s="13">
        <v>0</v>
      </c>
      <c r="AW54" s="13">
        <v>0</v>
      </c>
      <c r="AX54" s="13">
        <v>5734.98</v>
      </c>
      <c r="AY54" s="13">
        <v>0</v>
      </c>
      <c r="AZ54" s="13">
        <v>0</v>
      </c>
      <c r="BA54" s="13">
        <v>0</v>
      </c>
      <c r="BB54" s="13">
        <f t="shared" ref="BB54:BB58" si="48">AX54-AY54-AZ54-BA54</f>
        <v>5734.98</v>
      </c>
      <c r="BC54" s="13">
        <v>0</v>
      </c>
      <c r="BD54" s="13">
        <v>0</v>
      </c>
      <c r="BE54" s="13">
        <v>0</v>
      </c>
      <c r="BF54" s="13">
        <v>0</v>
      </c>
      <c r="BG54" s="13">
        <f t="shared" ref="BG54:BG58" si="49">BC54-BD54-BE54-BF54</f>
        <v>0</v>
      </c>
      <c r="BH54" s="13">
        <v>0</v>
      </c>
      <c r="BI54" s="13">
        <v>0</v>
      </c>
      <c r="BJ54" s="13">
        <v>0</v>
      </c>
      <c r="BK54" s="13">
        <v>0</v>
      </c>
      <c r="BL54" s="13">
        <f t="shared" ref="BL54:BL58" si="50">BH54-BI54-BJ54-BK54</f>
        <v>0</v>
      </c>
      <c r="BM54" s="13">
        <v>0</v>
      </c>
      <c r="BN54" s="13">
        <v>0</v>
      </c>
      <c r="BO54" s="13">
        <v>0</v>
      </c>
      <c r="BP54" s="13">
        <v>0</v>
      </c>
      <c r="BQ54" s="13">
        <v>0</v>
      </c>
      <c r="BR54" s="13">
        <v>0</v>
      </c>
      <c r="BS54" s="13">
        <v>0</v>
      </c>
      <c r="BT54" s="13">
        <v>0</v>
      </c>
      <c r="BU54" s="13">
        <v>0</v>
      </c>
      <c r="BV54" s="13">
        <v>0</v>
      </c>
      <c r="BW54" s="13">
        <v>0</v>
      </c>
      <c r="BX54" s="13">
        <v>0</v>
      </c>
      <c r="BY54" s="13">
        <v>0</v>
      </c>
      <c r="BZ54" s="13">
        <v>0</v>
      </c>
      <c r="CA54" s="13">
        <v>0</v>
      </c>
      <c r="CB54" s="13">
        <v>5734.98</v>
      </c>
      <c r="CC54" s="13">
        <v>0</v>
      </c>
      <c r="CD54" s="13">
        <v>0</v>
      </c>
      <c r="CE54" s="13">
        <v>0</v>
      </c>
      <c r="CF54" s="13">
        <f t="shared" ref="CF54:CF58" si="51">CB54-CC54-CD54-CE54</f>
        <v>5734.98</v>
      </c>
      <c r="CG54" s="13">
        <v>0</v>
      </c>
      <c r="CH54" s="13">
        <v>0</v>
      </c>
      <c r="CI54" s="13">
        <v>0</v>
      </c>
      <c r="CJ54" s="13">
        <v>0</v>
      </c>
      <c r="CK54" s="13">
        <f t="shared" ref="CK54:CK58" si="52">CG54-CH54-CI54-CJ54</f>
        <v>0</v>
      </c>
      <c r="CL54" s="13">
        <v>0</v>
      </c>
      <c r="CM54" s="13">
        <v>0</v>
      </c>
      <c r="CN54" s="13">
        <v>0</v>
      </c>
      <c r="CO54" s="13">
        <v>0</v>
      </c>
      <c r="CP54" s="13">
        <f t="shared" ref="CP54:CP55" si="53">CL54-CM54-CN54-CO54</f>
        <v>0</v>
      </c>
      <c r="CQ54" s="13">
        <v>0</v>
      </c>
      <c r="CR54" s="13">
        <v>0</v>
      </c>
      <c r="CS54" s="13">
        <v>0</v>
      </c>
      <c r="CT54" s="13">
        <v>0</v>
      </c>
      <c r="CU54" s="13">
        <v>0</v>
      </c>
      <c r="CV54" s="13">
        <f t="shared" ref="CV54:CV58" si="54">CW54+CX54+CY54+CZ54</f>
        <v>0</v>
      </c>
      <c r="CW54" s="13">
        <v>0</v>
      </c>
      <c r="CX54" s="13">
        <v>0</v>
      </c>
      <c r="CY54" s="13">
        <v>0</v>
      </c>
      <c r="CZ54" s="13">
        <v>0</v>
      </c>
      <c r="DA54" s="13">
        <v>5734.98</v>
      </c>
      <c r="DB54" s="13">
        <v>0</v>
      </c>
      <c r="DC54" s="13">
        <v>0</v>
      </c>
      <c r="DD54" s="13">
        <v>0</v>
      </c>
      <c r="DE54" s="13">
        <f t="shared" ref="DE54:DE58" si="55">DA54-DB54-DC54-DD54</f>
        <v>5734.98</v>
      </c>
      <c r="DF54" s="13">
        <v>0</v>
      </c>
      <c r="DG54" s="13">
        <v>0</v>
      </c>
      <c r="DH54" s="13">
        <v>0</v>
      </c>
      <c r="DI54" s="13">
        <v>0</v>
      </c>
      <c r="DJ54" s="13">
        <v>0</v>
      </c>
      <c r="DK54" s="13">
        <f t="shared" ref="DK54:DK58" si="56">DL54+DM54+DN54+DO54</f>
        <v>0</v>
      </c>
      <c r="DL54" s="13">
        <v>0</v>
      </c>
      <c r="DM54" s="13">
        <v>0</v>
      </c>
      <c r="DN54" s="13">
        <v>0</v>
      </c>
      <c r="DO54" s="13">
        <v>0</v>
      </c>
      <c r="DP54" s="13">
        <f t="shared" ref="DP54" si="57">DQ54+DR54+DS54+DT54</f>
        <v>5734.98</v>
      </c>
      <c r="DQ54" s="13">
        <f t="shared" ref="DQ54" si="58">DB54</f>
        <v>0</v>
      </c>
      <c r="DR54" s="13">
        <f t="shared" ref="DR54" si="59">DC54</f>
        <v>0</v>
      </c>
      <c r="DS54" s="13">
        <f t="shared" ref="DS54" si="60">DD54</f>
        <v>0</v>
      </c>
      <c r="DT54" s="13">
        <f t="shared" ref="DT54" si="61">DE54</f>
        <v>5734.98</v>
      </c>
      <c r="DU54" s="11"/>
    </row>
    <row r="55" spans="1:125" ht="153" x14ac:dyDescent="0.3">
      <c r="A55" s="18" t="s">
        <v>347</v>
      </c>
      <c r="B55" s="12" t="s">
        <v>348</v>
      </c>
      <c r="C55" s="12" t="s">
        <v>349</v>
      </c>
      <c r="D55" s="12" t="s">
        <v>350</v>
      </c>
      <c r="E55" s="12" t="s">
        <v>74</v>
      </c>
      <c r="F55" s="12"/>
      <c r="G55" s="12"/>
      <c r="H55" s="12"/>
      <c r="I55" s="12"/>
      <c r="J55" s="12"/>
      <c r="K55" s="12"/>
      <c r="L55" s="12"/>
      <c r="M55" s="12"/>
      <c r="N55" s="12"/>
      <c r="O55" s="12"/>
      <c r="P55" s="12"/>
      <c r="Q55" s="12"/>
      <c r="R55" s="12"/>
      <c r="S55" s="12"/>
      <c r="T55" s="12"/>
      <c r="U55" s="12"/>
      <c r="V55" s="12"/>
      <c r="W55" s="12" t="s">
        <v>351</v>
      </c>
      <c r="X55" s="12" t="s">
        <v>352</v>
      </c>
      <c r="Y55" s="12" t="s">
        <v>353</v>
      </c>
      <c r="Z55" s="12"/>
      <c r="AA55" s="12"/>
      <c r="AB55" s="12"/>
      <c r="AC55" s="12"/>
      <c r="AD55" s="12"/>
      <c r="AE55" s="12"/>
      <c r="AF55" s="12" t="s">
        <v>104</v>
      </c>
      <c r="AG55" s="12" t="s">
        <v>105</v>
      </c>
      <c r="AH55" s="12" t="s">
        <v>106</v>
      </c>
      <c r="AI55" s="13">
        <v>154.72999999999999</v>
      </c>
      <c r="AJ55" s="13">
        <v>154.72999999999999</v>
      </c>
      <c r="AK55" s="13">
        <v>0</v>
      </c>
      <c r="AL55" s="13">
        <v>0</v>
      </c>
      <c r="AM55" s="13">
        <v>0</v>
      </c>
      <c r="AN55" s="13">
        <v>0</v>
      </c>
      <c r="AO55" s="13">
        <v>0</v>
      </c>
      <c r="AP55" s="13">
        <v>0</v>
      </c>
      <c r="AQ55" s="13">
        <v>154.72999999999999</v>
      </c>
      <c r="AR55" s="13">
        <v>154.72999999999999</v>
      </c>
      <c r="AS55" s="13">
        <v>0</v>
      </c>
      <c r="AT55" s="13">
        <v>0</v>
      </c>
      <c r="AU55" s="13">
        <v>0</v>
      </c>
      <c r="AV55" s="13">
        <v>0</v>
      </c>
      <c r="AW55" s="13">
        <v>0</v>
      </c>
      <c r="AX55" s="13">
        <v>0</v>
      </c>
      <c r="AY55" s="13">
        <v>0</v>
      </c>
      <c r="AZ55" s="13">
        <v>0</v>
      </c>
      <c r="BA55" s="13">
        <v>0</v>
      </c>
      <c r="BB55" s="13">
        <f t="shared" si="48"/>
        <v>0</v>
      </c>
      <c r="BC55" s="13">
        <v>0</v>
      </c>
      <c r="BD55" s="13">
        <v>0</v>
      </c>
      <c r="BE55" s="13">
        <v>0</v>
      </c>
      <c r="BF55" s="13">
        <v>0</v>
      </c>
      <c r="BG55" s="13">
        <f t="shared" si="49"/>
        <v>0</v>
      </c>
      <c r="BH55" s="13">
        <v>0</v>
      </c>
      <c r="BI55" s="13">
        <v>0</v>
      </c>
      <c r="BJ55" s="13">
        <v>0</v>
      </c>
      <c r="BK55" s="13">
        <v>0</v>
      </c>
      <c r="BL55" s="13">
        <f t="shared" si="50"/>
        <v>0</v>
      </c>
      <c r="BM55" s="13">
        <v>154.72999999999999</v>
      </c>
      <c r="BN55" s="13">
        <v>154.72999999999999</v>
      </c>
      <c r="BO55" s="13">
        <v>0</v>
      </c>
      <c r="BP55" s="13">
        <v>0</v>
      </c>
      <c r="BQ55" s="13">
        <v>0</v>
      </c>
      <c r="BR55" s="13">
        <v>0</v>
      </c>
      <c r="BS55" s="13">
        <v>0</v>
      </c>
      <c r="BT55" s="13">
        <v>0</v>
      </c>
      <c r="BU55" s="13">
        <v>154.72999999999999</v>
      </c>
      <c r="BV55" s="13">
        <v>154.72999999999999</v>
      </c>
      <c r="BW55" s="13">
        <v>0</v>
      </c>
      <c r="BX55" s="13">
        <v>0</v>
      </c>
      <c r="BY55" s="13">
        <v>0</v>
      </c>
      <c r="BZ55" s="13">
        <v>0</v>
      </c>
      <c r="CA55" s="13">
        <v>0</v>
      </c>
      <c r="CB55" s="13">
        <v>0</v>
      </c>
      <c r="CC55" s="13">
        <v>0</v>
      </c>
      <c r="CD55" s="13">
        <v>0</v>
      </c>
      <c r="CE55" s="13">
        <v>0</v>
      </c>
      <c r="CF55" s="13">
        <f t="shared" si="51"/>
        <v>0</v>
      </c>
      <c r="CG55" s="13">
        <v>0</v>
      </c>
      <c r="CH55" s="13">
        <v>0</v>
      </c>
      <c r="CI55" s="13">
        <v>0</v>
      </c>
      <c r="CJ55" s="13">
        <v>0</v>
      </c>
      <c r="CK55" s="13">
        <f t="shared" si="52"/>
        <v>0</v>
      </c>
      <c r="CL55" s="13">
        <v>0</v>
      </c>
      <c r="CM55" s="13">
        <v>0</v>
      </c>
      <c r="CN55" s="13">
        <v>0</v>
      </c>
      <c r="CO55" s="13">
        <v>0</v>
      </c>
      <c r="CP55" s="13">
        <f t="shared" si="53"/>
        <v>0</v>
      </c>
      <c r="CQ55" s="13">
        <v>154.72999999999999</v>
      </c>
      <c r="CR55" s="13">
        <v>0</v>
      </c>
      <c r="CS55" s="13">
        <v>0</v>
      </c>
      <c r="CT55" s="13">
        <v>0</v>
      </c>
      <c r="CU55" s="13">
        <v>154.72999999999999</v>
      </c>
      <c r="CV55" s="13">
        <f t="shared" si="54"/>
        <v>0</v>
      </c>
      <c r="CW55" s="13">
        <v>0</v>
      </c>
      <c r="CX55" s="13">
        <v>0</v>
      </c>
      <c r="CY55" s="13">
        <v>0</v>
      </c>
      <c r="CZ55" s="13">
        <v>0</v>
      </c>
      <c r="DA55" s="13">
        <v>0</v>
      </c>
      <c r="DB55" s="13">
        <v>0</v>
      </c>
      <c r="DC55" s="13">
        <v>0</v>
      </c>
      <c r="DD55" s="13">
        <v>0</v>
      </c>
      <c r="DE55" s="13">
        <f t="shared" si="55"/>
        <v>0</v>
      </c>
      <c r="DF55" s="13">
        <v>154.72999999999999</v>
      </c>
      <c r="DG55" s="13">
        <v>0</v>
      </c>
      <c r="DH55" s="13">
        <v>0</v>
      </c>
      <c r="DI55" s="13">
        <v>0</v>
      </c>
      <c r="DJ55" s="13">
        <v>154.72999999999999</v>
      </c>
      <c r="DK55" s="13">
        <f t="shared" si="56"/>
        <v>0</v>
      </c>
      <c r="DL55" s="13">
        <v>0</v>
      </c>
      <c r="DM55" s="13">
        <v>0</v>
      </c>
      <c r="DN55" s="13">
        <v>0</v>
      </c>
      <c r="DO55" s="13">
        <v>0</v>
      </c>
      <c r="DP55" s="13">
        <f t="shared" ref="DP55:DP58" si="62">DQ55+DR55+DS55+DT55</f>
        <v>0</v>
      </c>
      <c r="DQ55" s="13">
        <f t="shared" ref="DQ55:DQ58" si="63">DB55</f>
        <v>0</v>
      </c>
      <c r="DR55" s="13">
        <f t="shared" ref="DR55:DR58" si="64">DC55</f>
        <v>0</v>
      </c>
      <c r="DS55" s="13">
        <f t="shared" ref="DS55:DS58" si="65">DD55</f>
        <v>0</v>
      </c>
      <c r="DT55" s="13">
        <f t="shared" ref="DT55:DT58" si="66">DE55</f>
        <v>0</v>
      </c>
      <c r="DU55" s="11" t="s">
        <v>69</v>
      </c>
    </row>
    <row r="56" spans="1:125" ht="204" x14ac:dyDescent="0.3">
      <c r="A56" s="18" t="s">
        <v>354</v>
      </c>
      <c r="B56" s="12" t="s">
        <v>355</v>
      </c>
      <c r="C56" s="17" t="s">
        <v>356</v>
      </c>
      <c r="D56" s="12" t="s">
        <v>357</v>
      </c>
      <c r="E56" s="12" t="s">
        <v>358</v>
      </c>
      <c r="F56" s="12" t="s">
        <v>359</v>
      </c>
      <c r="G56" s="12" t="s">
        <v>76</v>
      </c>
      <c r="H56" s="12" t="s">
        <v>158</v>
      </c>
      <c r="I56" s="12" t="s">
        <v>226</v>
      </c>
      <c r="J56" s="12" t="s">
        <v>360</v>
      </c>
      <c r="K56" s="12" t="s">
        <v>76</v>
      </c>
      <c r="L56" s="12" t="s">
        <v>361</v>
      </c>
      <c r="M56" s="12"/>
      <c r="N56" s="12"/>
      <c r="O56" s="12"/>
      <c r="P56" s="12"/>
      <c r="Q56" s="12"/>
      <c r="R56" s="12"/>
      <c r="S56" s="12"/>
      <c r="T56" s="12"/>
      <c r="U56" s="12"/>
      <c r="V56" s="12"/>
      <c r="W56" s="17" t="s">
        <v>362</v>
      </c>
      <c r="X56" s="12" t="s">
        <v>363</v>
      </c>
      <c r="Y56" s="12" t="s">
        <v>364</v>
      </c>
      <c r="Z56" s="17" t="s">
        <v>365</v>
      </c>
      <c r="AA56" s="12" t="s">
        <v>366</v>
      </c>
      <c r="AB56" s="12" t="s">
        <v>367</v>
      </c>
      <c r="AC56" s="17" t="s">
        <v>368</v>
      </c>
      <c r="AD56" s="12" t="s">
        <v>64</v>
      </c>
      <c r="AE56" s="12" t="s">
        <v>369</v>
      </c>
      <c r="AF56" s="12" t="s">
        <v>159</v>
      </c>
      <c r="AG56" s="12" t="s">
        <v>370</v>
      </c>
      <c r="AH56" s="12" t="s">
        <v>371</v>
      </c>
      <c r="AI56" s="13">
        <v>12723.02</v>
      </c>
      <c r="AJ56" s="13">
        <v>12709.06</v>
      </c>
      <c r="AK56" s="13">
        <v>1923.22</v>
      </c>
      <c r="AL56" s="13">
        <v>1923.22</v>
      </c>
      <c r="AM56" s="13">
        <v>8122.31</v>
      </c>
      <c r="AN56" s="13">
        <v>8108.4</v>
      </c>
      <c r="AO56" s="13">
        <v>0</v>
      </c>
      <c r="AP56" s="13">
        <v>0</v>
      </c>
      <c r="AQ56" s="13">
        <v>2677.49</v>
      </c>
      <c r="AR56" s="13">
        <v>2677.44</v>
      </c>
      <c r="AS56" s="13">
        <v>0</v>
      </c>
      <c r="AT56" s="13">
        <v>0</v>
      </c>
      <c r="AU56" s="13">
        <v>0</v>
      </c>
      <c r="AV56" s="13">
        <v>0</v>
      </c>
      <c r="AW56" s="13">
        <v>0</v>
      </c>
      <c r="AX56" s="13">
        <v>0</v>
      </c>
      <c r="AY56" s="13">
        <v>0</v>
      </c>
      <c r="AZ56" s="13">
        <v>0</v>
      </c>
      <c r="BA56" s="13">
        <v>0</v>
      </c>
      <c r="BB56" s="13">
        <f t="shared" si="48"/>
        <v>0</v>
      </c>
      <c r="BC56" s="13">
        <v>0</v>
      </c>
      <c r="BD56" s="13">
        <v>0</v>
      </c>
      <c r="BE56" s="13">
        <v>0</v>
      </c>
      <c r="BF56" s="13">
        <v>0</v>
      </c>
      <c r="BG56" s="13">
        <f t="shared" si="49"/>
        <v>0</v>
      </c>
      <c r="BH56" s="13">
        <v>1802.97</v>
      </c>
      <c r="BI56" s="13">
        <v>0</v>
      </c>
      <c r="BJ56" s="13">
        <v>1802.97</v>
      </c>
      <c r="BK56" s="13">
        <v>0</v>
      </c>
      <c r="BL56" s="13">
        <f>BH56-BI56-BJ56-BK56</f>
        <v>0</v>
      </c>
      <c r="BM56" s="13">
        <v>12723.02</v>
      </c>
      <c r="BN56" s="13">
        <v>12709.06</v>
      </c>
      <c r="BO56" s="13">
        <v>1923.22</v>
      </c>
      <c r="BP56" s="13">
        <v>1923.22</v>
      </c>
      <c r="BQ56" s="13">
        <v>8122.31</v>
      </c>
      <c r="BR56" s="13">
        <v>8108.4</v>
      </c>
      <c r="BS56" s="13">
        <v>0</v>
      </c>
      <c r="BT56" s="13">
        <v>0</v>
      </c>
      <c r="BU56" s="13">
        <v>2677.49</v>
      </c>
      <c r="BV56" s="13">
        <v>2677.44</v>
      </c>
      <c r="BW56" s="13">
        <v>0</v>
      </c>
      <c r="BX56" s="13">
        <v>0</v>
      </c>
      <c r="BY56" s="13">
        <v>0</v>
      </c>
      <c r="BZ56" s="13">
        <v>0</v>
      </c>
      <c r="CA56" s="13">
        <v>0</v>
      </c>
      <c r="CB56" s="13">
        <v>0</v>
      </c>
      <c r="CC56" s="13">
        <v>0</v>
      </c>
      <c r="CD56" s="13">
        <v>0</v>
      </c>
      <c r="CE56" s="13">
        <v>0</v>
      </c>
      <c r="CF56" s="13">
        <f t="shared" si="51"/>
        <v>0</v>
      </c>
      <c r="CG56" s="13">
        <v>0</v>
      </c>
      <c r="CH56" s="13">
        <v>0</v>
      </c>
      <c r="CI56" s="13">
        <v>0</v>
      </c>
      <c r="CJ56" s="13">
        <v>0</v>
      </c>
      <c r="CK56" s="13">
        <f t="shared" si="52"/>
        <v>0</v>
      </c>
      <c r="CL56" s="13">
        <v>1802.97</v>
      </c>
      <c r="CM56" s="13">
        <v>0</v>
      </c>
      <c r="CN56" s="13">
        <v>1802.97</v>
      </c>
      <c r="CO56" s="13">
        <v>0</v>
      </c>
      <c r="CP56" s="13">
        <f>CL56-CM56-CN56-CO56</f>
        <v>0</v>
      </c>
      <c r="CQ56" s="13">
        <v>12723.02</v>
      </c>
      <c r="CR56" s="13">
        <v>1923.22</v>
      </c>
      <c r="CS56" s="13">
        <v>8122.31</v>
      </c>
      <c r="CT56" s="13">
        <v>0</v>
      </c>
      <c r="CU56" s="13">
        <v>2677.49</v>
      </c>
      <c r="CV56" s="13">
        <f t="shared" si="54"/>
        <v>0</v>
      </c>
      <c r="CW56" s="13">
        <v>0</v>
      </c>
      <c r="CX56" s="13">
        <v>0</v>
      </c>
      <c r="CY56" s="13">
        <v>0</v>
      </c>
      <c r="CZ56" s="13">
        <v>0</v>
      </c>
      <c r="DA56" s="13">
        <v>0</v>
      </c>
      <c r="DB56" s="13">
        <v>0</v>
      </c>
      <c r="DC56" s="13">
        <v>0</v>
      </c>
      <c r="DD56" s="13">
        <v>0</v>
      </c>
      <c r="DE56" s="13">
        <f t="shared" si="55"/>
        <v>0</v>
      </c>
      <c r="DF56" s="13">
        <v>12723.02</v>
      </c>
      <c r="DG56" s="13">
        <v>1923.22</v>
      </c>
      <c r="DH56" s="13">
        <v>8122.31</v>
      </c>
      <c r="DI56" s="13">
        <v>0</v>
      </c>
      <c r="DJ56" s="13">
        <v>2677.49</v>
      </c>
      <c r="DK56" s="13">
        <f t="shared" si="56"/>
        <v>0</v>
      </c>
      <c r="DL56" s="13">
        <v>0</v>
      </c>
      <c r="DM56" s="13">
        <v>0</v>
      </c>
      <c r="DN56" s="13">
        <v>0</v>
      </c>
      <c r="DO56" s="13">
        <v>0</v>
      </c>
      <c r="DP56" s="13">
        <f t="shared" si="62"/>
        <v>0</v>
      </c>
      <c r="DQ56" s="13">
        <f t="shared" si="63"/>
        <v>0</v>
      </c>
      <c r="DR56" s="13">
        <f t="shared" si="64"/>
        <v>0</v>
      </c>
      <c r="DS56" s="13">
        <f t="shared" si="65"/>
        <v>0</v>
      </c>
      <c r="DT56" s="13">
        <f t="shared" si="66"/>
        <v>0</v>
      </c>
      <c r="DU56" s="11" t="s">
        <v>69</v>
      </c>
    </row>
    <row r="57" spans="1:125" ht="316.2" x14ac:dyDescent="0.3">
      <c r="A57" s="11" t="s">
        <v>372</v>
      </c>
      <c r="B57" s="12" t="s">
        <v>373</v>
      </c>
      <c r="C57" s="12" t="s">
        <v>374</v>
      </c>
      <c r="D57" s="12" t="s">
        <v>375</v>
      </c>
      <c r="E57" s="12" t="s">
        <v>376</v>
      </c>
      <c r="F57" s="12"/>
      <c r="G57" s="12"/>
      <c r="H57" s="12"/>
      <c r="I57" s="12"/>
      <c r="J57" s="12"/>
      <c r="K57" s="12"/>
      <c r="L57" s="12"/>
      <c r="M57" s="12"/>
      <c r="N57" s="12"/>
      <c r="O57" s="12"/>
      <c r="P57" s="12"/>
      <c r="Q57" s="12"/>
      <c r="R57" s="12"/>
      <c r="S57" s="12"/>
      <c r="T57" s="12"/>
      <c r="U57" s="12"/>
      <c r="V57" s="12"/>
      <c r="W57" s="12" t="s">
        <v>377</v>
      </c>
      <c r="X57" s="12" t="s">
        <v>378</v>
      </c>
      <c r="Y57" s="12" t="s">
        <v>379</v>
      </c>
      <c r="Z57" s="12"/>
      <c r="AA57" s="12"/>
      <c r="AB57" s="12"/>
      <c r="AC57" s="17" t="s">
        <v>380</v>
      </c>
      <c r="AD57" s="12" t="s">
        <v>381</v>
      </c>
      <c r="AE57" s="17" t="s">
        <v>382</v>
      </c>
      <c r="AF57" s="12" t="s">
        <v>66</v>
      </c>
      <c r="AG57" s="12" t="s">
        <v>383</v>
      </c>
      <c r="AH57" s="12" t="s">
        <v>384</v>
      </c>
      <c r="AI57" s="13">
        <v>295.3</v>
      </c>
      <c r="AJ57" s="13">
        <v>295.29000000000002</v>
      </c>
      <c r="AK57" s="13">
        <v>0</v>
      </c>
      <c r="AL57" s="13">
        <v>0</v>
      </c>
      <c r="AM57" s="13">
        <v>0</v>
      </c>
      <c r="AN57" s="13">
        <v>0</v>
      </c>
      <c r="AO57" s="13">
        <v>0</v>
      </c>
      <c r="AP57" s="13">
        <v>0</v>
      </c>
      <c r="AQ57" s="13">
        <v>295.3</v>
      </c>
      <c r="AR57" s="13">
        <v>295.29000000000002</v>
      </c>
      <c r="AS57" s="13">
        <v>343.56</v>
      </c>
      <c r="AT57" s="13">
        <v>0</v>
      </c>
      <c r="AU57" s="13">
        <v>0</v>
      </c>
      <c r="AV57" s="13">
        <v>0</v>
      </c>
      <c r="AW57" s="13">
        <v>343.56</v>
      </c>
      <c r="AX57" s="13">
        <v>338.04</v>
      </c>
      <c r="AY57" s="13">
        <v>0</v>
      </c>
      <c r="AZ57" s="13">
        <v>0</v>
      </c>
      <c r="BA57" s="13">
        <v>0</v>
      </c>
      <c r="BB57" s="13">
        <f t="shared" si="48"/>
        <v>338.04</v>
      </c>
      <c r="BC57" s="13">
        <v>0</v>
      </c>
      <c r="BD57" s="13">
        <v>0</v>
      </c>
      <c r="BE57" s="13">
        <v>0</v>
      </c>
      <c r="BF57" s="13">
        <v>0</v>
      </c>
      <c r="BG57" s="13">
        <f t="shared" si="49"/>
        <v>0</v>
      </c>
      <c r="BH57" s="13">
        <v>0</v>
      </c>
      <c r="BI57" s="13">
        <v>0</v>
      </c>
      <c r="BJ57" s="13">
        <v>0</v>
      </c>
      <c r="BK57" s="13">
        <v>0</v>
      </c>
      <c r="BL57" s="13">
        <f t="shared" si="50"/>
        <v>0</v>
      </c>
      <c r="BM57" s="13">
        <v>295.3</v>
      </c>
      <c r="BN57" s="13">
        <v>295.29000000000002</v>
      </c>
      <c r="BO57" s="13">
        <v>0</v>
      </c>
      <c r="BP57" s="13">
        <v>0</v>
      </c>
      <c r="BQ57" s="13">
        <v>0</v>
      </c>
      <c r="BR57" s="13">
        <v>0</v>
      </c>
      <c r="BS57" s="13">
        <v>0</v>
      </c>
      <c r="BT57" s="13">
        <v>0</v>
      </c>
      <c r="BU57" s="13">
        <v>295.3</v>
      </c>
      <c r="BV57" s="13">
        <v>295.29000000000002</v>
      </c>
      <c r="BW57" s="13">
        <v>343.56</v>
      </c>
      <c r="BX57" s="13">
        <v>0</v>
      </c>
      <c r="BY57" s="13">
        <v>0</v>
      </c>
      <c r="BZ57" s="13">
        <v>0</v>
      </c>
      <c r="CA57" s="13">
        <v>343.56</v>
      </c>
      <c r="CB57" s="13">
        <v>338.04</v>
      </c>
      <c r="CC57" s="13">
        <v>0</v>
      </c>
      <c r="CD57" s="13">
        <v>0</v>
      </c>
      <c r="CE57" s="13">
        <v>0</v>
      </c>
      <c r="CF57" s="13">
        <f t="shared" si="51"/>
        <v>338.04</v>
      </c>
      <c r="CG57" s="13">
        <v>0</v>
      </c>
      <c r="CH57" s="13">
        <v>0</v>
      </c>
      <c r="CI57" s="13">
        <v>0</v>
      </c>
      <c r="CJ57" s="13">
        <v>0</v>
      </c>
      <c r="CK57" s="13">
        <f t="shared" si="52"/>
        <v>0</v>
      </c>
      <c r="CL57" s="13">
        <v>0</v>
      </c>
      <c r="CM57" s="13">
        <v>0</v>
      </c>
      <c r="CN57" s="13">
        <v>0</v>
      </c>
      <c r="CO57" s="13">
        <v>0</v>
      </c>
      <c r="CP57" s="13">
        <f t="shared" ref="CP57:CP58" si="67">CL57-CM57-CN57-CO57</f>
        <v>0</v>
      </c>
      <c r="CQ57" s="13">
        <v>295.3</v>
      </c>
      <c r="CR57" s="13">
        <v>0</v>
      </c>
      <c r="CS57" s="13">
        <v>0</v>
      </c>
      <c r="CT57" s="13">
        <v>0</v>
      </c>
      <c r="CU57" s="13">
        <v>295.3</v>
      </c>
      <c r="CV57" s="13">
        <f t="shared" si="54"/>
        <v>343.56</v>
      </c>
      <c r="CW57" s="13">
        <v>0</v>
      </c>
      <c r="CX57" s="13">
        <v>0</v>
      </c>
      <c r="CY57" s="13">
        <v>0</v>
      </c>
      <c r="CZ57" s="13">
        <v>343.56</v>
      </c>
      <c r="DA57" s="13">
        <v>338.04</v>
      </c>
      <c r="DB57" s="13">
        <v>0</v>
      </c>
      <c r="DC57" s="13">
        <v>0</v>
      </c>
      <c r="DD57" s="13">
        <v>0</v>
      </c>
      <c r="DE57" s="13">
        <f t="shared" si="55"/>
        <v>338.04</v>
      </c>
      <c r="DF57" s="13">
        <v>295.3</v>
      </c>
      <c r="DG57" s="13">
        <v>0</v>
      </c>
      <c r="DH57" s="13">
        <v>0</v>
      </c>
      <c r="DI57" s="13">
        <v>0</v>
      </c>
      <c r="DJ57" s="13">
        <v>295.3</v>
      </c>
      <c r="DK57" s="13">
        <f t="shared" si="56"/>
        <v>343.56</v>
      </c>
      <c r="DL57" s="13">
        <v>0</v>
      </c>
      <c r="DM57" s="13">
        <v>0</v>
      </c>
      <c r="DN57" s="13">
        <v>0</v>
      </c>
      <c r="DO57" s="13">
        <v>343.56</v>
      </c>
      <c r="DP57" s="13">
        <f t="shared" si="62"/>
        <v>338.04</v>
      </c>
      <c r="DQ57" s="13">
        <f t="shared" si="63"/>
        <v>0</v>
      </c>
      <c r="DR57" s="13">
        <f t="shared" si="64"/>
        <v>0</v>
      </c>
      <c r="DS57" s="13">
        <f t="shared" si="65"/>
        <v>0</v>
      </c>
      <c r="DT57" s="13">
        <f t="shared" si="66"/>
        <v>338.04</v>
      </c>
      <c r="DU57" s="11" t="s">
        <v>69</v>
      </c>
    </row>
    <row r="58" spans="1:125" ht="163.19999999999999" x14ac:dyDescent="0.3">
      <c r="A58" s="11" t="s">
        <v>385</v>
      </c>
      <c r="B58" s="12" t="s">
        <v>386</v>
      </c>
      <c r="C58" s="12" t="s">
        <v>72</v>
      </c>
      <c r="D58" s="12" t="s">
        <v>387</v>
      </c>
      <c r="E58" s="12" t="s">
        <v>74</v>
      </c>
      <c r="F58" s="12"/>
      <c r="G58" s="12"/>
      <c r="H58" s="12"/>
      <c r="I58" s="12"/>
      <c r="J58" s="12"/>
      <c r="K58" s="12"/>
      <c r="L58" s="12"/>
      <c r="M58" s="12"/>
      <c r="N58" s="12"/>
      <c r="O58" s="12"/>
      <c r="P58" s="12"/>
      <c r="Q58" s="12"/>
      <c r="R58" s="12"/>
      <c r="S58" s="12"/>
      <c r="T58" s="12"/>
      <c r="U58" s="12"/>
      <c r="V58" s="12"/>
      <c r="W58" s="12" t="s">
        <v>377</v>
      </c>
      <c r="X58" s="12" t="s">
        <v>388</v>
      </c>
      <c r="Y58" s="12" t="s">
        <v>379</v>
      </c>
      <c r="Z58" s="12"/>
      <c r="AA58" s="12"/>
      <c r="AB58" s="12"/>
      <c r="AC58" s="17" t="s">
        <v>389</v>
      </c>
      <c r="AD58" s="12" t="s">
        <v>390</v>
      </c>
      <c r="AE58" s="17" t="s">
        <v>391</v>
      </c>
      <c r="AF58" s="12" t="s">
        <v>66</v>
      </c>
      <c r="AG58" s="12" t="s">
        <v>392</v>
      </c>
      <c r="AH58" s="12" t="s">
        <v>393</v>
      </c>
      <c r="AI58" s="13">
        <v>761.84</v>
      </c>
      <c r="AJ58" s="13">
        <v>761.84</v>
      </c>
      <c r="AK58" s="13">
        <v>0</v>
      </c>
      <c r="AL58" s="13">
        <v>0</v>
      </c>
      <c r="AM58" s="13">
        <v>0</v>
      </c>
      <c r="AN58" s="13">
        <v>0</v>
      </c>
      <c r="AO58" s="13">
        <v>0</v>
      </c>
      <c r="AP58" s="13">
        <v>0</v>
      </c>
      <c r="AQ58" s="13">
        <v>761.84</v>
      </c>
      <c r="AR58" s="13">
        <v>761.84</v>
      </c>
      <c r="AS58" s="13">
        <v>1104.8399999999999</v>
      </c>
      <c r="AT58" s="13">
        <v>0</v>
      </c>
      <c r="AU58" s="13">
        <v>0</v>
      </c>
      <c r="AV58" s="13">
        <v>0</v>
      </c>
      <c r="AW58" s="13">
        <v>1104.8399999999999</v>
      </c>
      <c r="AX58" s="13">
        <v>1090.55</v>
      </c>
      <c r="AY58" s="13">
        <v>0</v>
      </c>
      <c r="AZ58" s="13">
        <v>0</v>
      </c>
      <c r="BA58" s="13">
        <v>0</v>
      </c>
      <c r="BB58" s="13">
        <f t="shared" si="48"/>
        <v>1090.55</v>
      </c>
      <c r="BC58" s="13">
        <v>0</v>
      </c>
      <c r="BD58" s="13">
        <v>0</v>
      </c>
      <c r="BE58" s="13">
        <v>0</v>
      </c>
      <c r="BF58" s="13">
        <v>0</v>
      </c>
      <c r="BG58" s="13">
        <f t="shared" si="49"/>
        <v>0</v>
      </c>
      <c r="BH58" s="13">
        <v>0</v>
      </c>
      <c r="BI58" s="13">
        <v>0</v>
      </c>
      <c r="BJ58" s="13">
        <v>0</v>
      </c>
      <c r="BK58" s="13">
        <v>0</v>
      </c>
      <c r="BL58" s="13">
        <f t="shared" si="50"/>
        <v>0</v>
      </c>
      <c r="BM58" s="13">
        <v>761.84</v>
      </c>
      <c r="BN58" s="13">
        <v>761.84</v>
      </c>
      <c r="BO58" s="13">
        <v>0</v>
      </c>
      <c r="BP58" s="13">
        <v>0</v>
      </c>
      <c r="BQ58" s="13">
        <v>0</v>
      </c>
      <c r="BR58" s="13">
        <v>0</v>
      </c>
      <c r="BS58" s="13">
        <v>0</v>
      </c>
      <c r="BT58" s="13">
        <v>0</v>
      </c>
      <c r="BU58" s="13">
        <v>761.84</v>
      </c>
      <c r="BV58" s="13">
        <v>761.84</v>
      </c>
      <c r="BW58" s="13">
        <v>1104.8399999999999</v>
      </c>
      <c r="BX58" s="13">
        <v>0</v>
      </c>
      <c r="BY58" s="13">
        <v>0</v>
      </c>
      <c r="BZ58" s="13">
        <v>0</v>
      </c>
      <c r="CA58" s="13">
        <v>1104.8399999999999</v>
      </c>
      <c r="CB58" s="13">
        <v>1090.55</v>
      </c>
      <c r="CC58" s="13">
        <v>0</v>
      </c>
      <c r="CD58" s="13">
        <v>0</v>
      </c>
      <c r="CE58" s="13">
        <v>0</v>
      </c>
      <c r="CF58" s="13">
        <f t="shared" si="51"/>
        <v>1090.55</v>
      </c>
      <c r="CG58" s="13">
        <v>0</v>
      </c>
      <c r="CH58" s="13">
        <v>0</v>
      </c>
      <c r="CI58" s="13">
        <v>0</v>
      </c>
      <c r="CJ58" s="13">
        <v>0</v>
      </c>
      <c r="CK58" s="13">
        <f t="shared" si="52"/>
        <v>0</v>
      </c>
      <c r="CL58" s="13">
        <v>0</v>
      </c>
      <c r="CM58" s="13">
        <v>0</v>
      </c>
      <c r="CN58" s="13">
        <v>0</v>
      </c>
      <c r="CO58" s="13">
        <v>0</v>
      </c>
      <c r="CP58" s="13">
        <f t="shared" si="67"/>
        <v>0</v>
      </c>
      <c r="CQ58" s="13">
        <v>761.84</v>
      </c>
      <c r="CR58" s="13">
        <v>0</v>
      </c>
      <c r="CS58" s="13">
        <v>0</v>
      </c>
      <c r="CT58" s="13">
        <v>0</v>
      </c>
      <c r="CU58" s="13">
        <v>761.84</v>
      </c>
      <c r="CV58" s="13">
        <f t="shared" si="54"/>
        <v>1104.8399999999999</v>
      </c>
      <c r="CW58" s="13">
        <v>0</v>
      </c>
      <c r="CX58" s="13">
        <v>0</v>
      </c>
      <c r="CY58" s="13">
        <v>0</v>
      </c>
      <c r="CZ58" s="13">
        <v>1104.8399999999999</v>
      </c>
      <c r="DA58" s="13">
        <v>1090.55</v>
      </c>
      <c r="DB58" s="13">
        <v>0</v>
      </c>
      <c r="DC58" s="13">
        <v>0</v>
      </c>
      <c r="DD58" s="13">
        <v>0</v>
      </c>
      <c r="DE58" s="13">
        <f t="shared" si="55"/>
        <v>1090.55</v>
      </c>
      <c r="DF58" s="13">
        <v>761.84</v>
      </c>
      <c r="DG58" s="13">
        <v>0</v>
      </c>
      <c r="DH58" s="13">
        <v>0</v>
      </c>
      <c r="DI58" s="13">
        <v>0</v>
      </c>
      <c r="DJ58" s="13">
        <v>761.84</v>
      </c>
      <c r="DK58" s="13">
        <f t="shared" si="56"/>
        <v>1104.8399999999999</v>
      </c>
      <c r="DL58" s="13">
        <v>0</v>
      </c>
      <c r="DM58" s="13">
        <v>0</v>
      </c>
      <c r="DN58" s="13">
        <v>0</v>
      </c>
      <c r="DO58" s="13">
        <v>1104.8399999999999</v>
      </c>
      <c r="DP58" s="13">
        <f t="shared" si="62"/>
        <v>1090.55</v>
      </c>
      <c r="DQ58" s="13">
        <f t="shared" si="63"/>
        <v>0</v>
      </c>
      <c r="DR58" s="13">
        <f t="shared" si="64"/>
        <v>0</v>
      </c>
      <c r="DS58" s="13">
        <f t="shared" si="65"/>
        <v>0</v>
      </c>
      <c r="DT58" s="13">
        <f t="shared" si="66"/>
        <v>1090.55</v>
      </c>
      <c r="DU58" s="11" t="s">
        <v>69</v>
      </c>
    </row>
    <row r="59" spans="1:125" ht="132.6" x14ac:dyDescent="0.3">
      <c r="A59" s="18" t="s">
        <v>394</v>
      </c>
      <c r="B59" s="12" t="s">
        <v>395</v>
      </c>
      <c r="C59" s="12" t="s">
        <v>52</v>
      </c>
      <c r="D59" s="12" t="s">
        <v>52</v>
      </c>
      <c r="E59" s="12" t="s">
        <v>52</v>
      </c>
      <c r="F59" s="12" t="s">
        <v>52</v>
      </c>
      <c r="G59" s="12" t="s">
        <v>52</v>
      </c>
      <c r="H59" s="12" t="s">
        <v>52</v>
      </c>
      <c r="I59" s="12" t="s">
        <v>52</v>
      </c>
      <c r="J59" s="12" t="s">
        <v>52</v>
      </c>
      <c r="K59" s="12" t="s">
        <v>52</v>
      </c>
      <c r="L59" s="12" t="s">
        <v>52</v>
      </c>
      <c r="M59" s="12" t="s">
        <v>52</v>
      </c>
      <c r="N59" s="12" t="s">
        <v>52</v>
      </c>
      <c r="O59" s="12" t="s">
        <v>52</v>
      </c>
      <c r="P59" s="12" t="s">
        <v>52</v>
      </c>
      <c r="Q59" s="12" t="s">
        <v>52</v>
      </c>
      <c r="R59" s="12" t="s">
        <v>52</v>
      </c>
      <c r="S59" s="12" t="s">
        <v>52</v>
      </c>
      <c r="T59" s="12" t="s">
        <v>52</v>
      </c>
      <c r="U59" s="12" t="s">
        <v>52</v>
      </c>
      <c r="V59" s="12" t="s">
        <v>52</v>
      </c>
      <c r="W59" s="12" t="s">
        <v>52</v>
      </c>
      <c r="X59" s="12" t="s">
        <v>52</v>
      </c>
      <c r="Y59" s="12" t="s">
        <v>52</v>
      </c>
      <c r="Z59" s="12" t="s">
        <v>52</v>
      </c>
      <c r="AA59" s="12" t="s">
        <v>52</v>
      </c>
      <c r="AB59" s="12" t="s">
        <v>52</v>
      </c>
      <c r="AC59" s="12" t="s">
        <v>52</v>
      </c>
      <c r="AD59" s="12" t="s">
        <v>52</v>
      </c>
      <c r="AE59" s="12" t="s">
        <v>52</v>
      </c>
      <c r="AF59" s="12" t="s">
        <v>52</v>
      </c>
      <c r="AG59" s="12" t="s">
        <v>52</v>
      </c>
      <c r="AH59" s="12" t="s">
        <v>52</v>
      </c>
      <c r="AI59" s="13">
        <v>93914.43</v>
      </c>
      <c r="AJ59" s="13">
        <v>93384.49</v>
      </c>
      <c r="AK59" s="13">
        <v>0</v>
      </c>
      <c r="AL59" s="13">
        <v>0</v>
      </c>
      <c r="AM59" s="13">
        <v>0</v>
      </c>
      <c r="AN59" s="13">
        <v>0</v>
      </c>
      <c r="AO59" s="13">
        <v>0</v>
      </c>
      <c r="AP59" s="13">
        <v>0</v>
      </c>
      <c r="AQ59" s="13">
        <v>93914.43</v>
      </c>
      <c r="AR59" s="13">
        <v>93384.49</v>
      </c>
      <c r="AS59" s="14">
        <v>91410.79</v>
      </c>
      <c r="AT59" s="14">
        <v>0</v>
      </c>
      <c r="AU59" s="14">
        <v>0</v>
      </c>
      <c r="AV59" s="14">
        <v>0</v>
      </c>
      <c r="AW59" s="14">
        <v>91410.79</v>
      </c>
      <c r="AX59" s="13">
        <f>SUM(AX61:AX66)</f>
        <v>86565.5</v>
      </c>
      <c r="AY59" s="13">
        <f t="shared" ref="AY59:BL59" si="68">SUM(AY61:AY66)</f>
        <v>0</v>
      </c>
      <c r="AZ59" s="13">
        <f t="shared" si="68"/>
        <v>0</v>
      </c>
      <c r="BA59" s="13">
        <f t="shared" si="68"/>
        <v>0</v>
      </c>
      <c r="BB59" s="13">
        <f t="shared" si="68"/>
        <v>86565.5</v>
      </c>
      <c r="BC59" s="13">
        <f t="shared" si="68"/>
        <v>86597.959999999992</v>
      </c>
      <c r="BD59" s="13">
        <f t="shared" si="68"/>
        <v>0</v>
      </c>
      <c r="BE59" s="13">
        <f t="shared" si="68"/>
        <v>0</v>
      </c>
      <c r="BF59" s="13">
        <f t="shared" si="68"/>
        <v>0</v>
      </c>
      <c r="BG59" s="13">
        <f t="shared" si="68"/>
        <v>86597.959999999992</v>
      </c>
      <c r="BH59" s="13">
        <f t="shared" si="68"/>
        <v>86597.959999999992</v>
      </c>
      <c r="BI59" s="13">
        <f t="shared" si="68"/>
        <v>0</v>
      </c>
      <c r="BJ59" s="13">
        <f t="shared" si="68"/>
        <v>0</v>
      </c>
      <c r="BK59" s="13">
        <f t="shared" si="68"/>
        <v>0</v>
      </c>
      <c r="BL59" s="13">
        <f t="shared" si="68"/>
        <v>86597.959999999992</v>
      </c>
      <c r="BM59" s="13">
        <v>92078.59</v>
      </c>
      <c r="BN59" s="13">
        <v>91748.65</v>
      </c>
      <c r="BO59" s="13">
        <v>0</v>
      </c>
      <c r="BP59" s="13">
        <v>0</v>
      </c>
      <c r="BQ59" s="13">
        <v>0</v>
      </c>
      <c r="BR59" s="13">
        <v>0</v>
      </c>
      <c r="BS59" s="13">
        <v>0</v>
      </c>
      <c r="BT59" s="13">
        <v>0</v>
      </c>
      <c r="BU59" s="13">
        <v>92078.59</v>
      </c>
      <c r="BV59" s="13">
        <v>91748.65</v>
      </c>
      <c r="BW59" s="14">
        <v>91410.79</v>
      </c>
      <c r="BX59" s="14">
        <v>0</v>
      </c>
      <c r="BY59" s="14">
        <v>0</v>
      </c>
      <c r="BZ59" s="14">
        <v>0</v>
      </c>
      <c r="CA59" s="14">
        <v>91410.79</v>
      </c>
      <c r="CB59" s="13">
        <f>SUM(CB61:CB66)</f>
        <v>86565.5</v>
      </c>
      <c r="CC59" s="13">
        <f t="shared" ref="CC59:CZ59" si="69">SUM(CC61:CC66)</f>
        <v>0</v>
      </c>
      <c r="CD59" s="13">
        <f t="shared" si="69"/>
        <v>0</v>
      </c>
      <c r="CE59" s="13">
        <f t="shared" si="69"/>
        <v>0</v>
      </c>
      <c r="CF59" s="13">
        <f t="shared" si="69"/>
        <v>86565.5</v>
      </c>
      <c r="CG59" s="13">
        <f t="shared" si="69"/>
        <v>86597.959999999992</v>
      </c>
      <c r="CH59" s="13">
        <f t="shared" si="69"/>
        <v>0</v>
      </c>
      <c r="CI59" s="13">
        <f t="shared" si="69"/>
        <v>0</v>
      </c>
      <c r="CJ59" s="13">
        <f t="shared" si="69"/>
        <v>0</v>
      </c>
      <c r="CK59" s="13">
        <f t="shared" si="69"/>
        <v>86597.959999999992</v>
      </c>
      <c r="CL59" s="13">
        <f t="shared" si="69"/>
        <v>86597.959999999992</v>
      </c>
      <c r="CM59" s="13">
        <f t="shared" si="69"/>
        <v>0</v>
      </c>
      <c r="CN59" s="13">
        <f t="shared" si="69"/>
        <v>0</v>
      </c>
      <c r="CO59" s="13">
        <f t="shared" si="69"/>
        <v>0</v>
      </c>
      <c r="CP59" s="13">
        <f t="shared" si="69"/>
        <v>86597.959999999992</v>
      </c>
      <c r="CQ59" s="13">
        <f t="shared" si="69"/>
        <v>93914.430000000008</v>
      </c>
      <c r="CR59" s="13">
        <f t="shared" si="69"/>
        <v>0</v>
      </c>
      <c r="CS59" s="13">
        <f t="shared" si="69"/>
        <v>0</v>
      </c>
      <c r="CT59" s="13">
        <f t="shared" si="69"/>
        <v>0</v>
      </c>
      <c r="CU59" s="13">
        <f t="shared" si="69"/>
        <v>93914.430000000008</v>
      </c>
      <c r="CV59" s="13">
        <f t="shared" si="69"/>
        <v>91771.99</v>
      </c>
      <c r="CW59" s="13">
        <f t="shared" si="69"/>
        <v>0</v>
      </c>
      <c r="CX59" s="13">
        <f t="shared" si="69"/>
        <v>0</v>
      </c>
      <c r="CY59" s="13">
        <f t="shared" si="69"/>
        <v>0</v>
      </c>
      <c r="CZ59" s="13">
        <f t="shared" si="69"/>
        <v>91771.99</v>
      </c>
      <c r="DA59" s="13">
        <f>SUM(DA61:DA66)</f>
        <v>94687.31</v>
      </c>
      <c r="DB59" s="13">
        <f t="shared" ref="DB59:DT59" si="70">SUM(DB61:DB66)</f>
        <v>0</v>
      </c>
      <c r="DC59" s="13">
        <f t="shared" si="70"/>
        <v>0</v>
      </c>
      <c r="DD59" s="13">
        <f t="shared" si="70"/>
        <v>0</v>
      </c>
      <c r="DE59" s="13">
        <f t="shared" si="70"/>
        <v>94687.31</v>
      </c>
      <c r="DF59" s="13">
        <f t="shared" si="70"/>
        <v>92278.58</v>
      </c>
      <c r="DG59" s="13">
        <f t="shared" si="70"/>
        <v>0</v>
      </c>
      <c r="DH59" s="13">
        <f t="shared" si="70"/>
        <v>0</v>
      </c>
      <c r="DI59" s="13">
        <f t="shared" si="70"/>
        <v>0</v>
      </c>
      <c r="DJ59" s="13">
        <f t="shared" si="70"/>
        <v>92278.58</v>
      </c>
      <c r="DK59" s="13">
        <f t="shared" si="70"/>
        <v>91771.99</v>
      </c>
      <c r="DL59" s="13">
        <f t="shared" si="70"/>
        <v>0</v>
      </c>
      <c r="DM59" s="13">
        <f t="shared" si="70"/>
        <v>0</v>
      </c>
      <c r="DN59" s="13">
        <f t="shared" si="70"/>
        <v>0</v>
      </c>
      <c r="DO59" s="13">
        <f t="shared" si="70"/>
        <v>91771.99</v>
      </c>
      <c r="DP59" s="13">
        <f t="shared" si="70"/>
        <v>91687.31</v>
      </c>
      <c r="DQ59" s="13">
        <f t="shared" si="70"/>
        <v>0</v>
      </c>
      <c r="DR59" s="13">
        <f t="shared" si="70"/>
        <v>0</v>
      </c>
      <c r="DS59" s="13">
        <f t="shared" si="70"/>
        <v>0</v>
      </c>
      <c r="DT59" s="13">
        <f t="shared" si="70"/>
        <v>91687.31</v>
      </c>
      <c r="DU59" s="11" t="s">
        <v>52</v>
      </c>
    </row>
    <row r="60" spans="1:125" ht="14.4" x14ac:dyDescent="0.3">
      <c r="A60" s="11" t="s">
        <v>53</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1"/>
    </row>
    <row r="61" spans="1:125" ht="153" x14ac:dyDescent="0.3">
      <c r="A61" s="11" t="s">
        <v>372</v>
      </c>
      <c r="B61" s="12" t="s">
        <v>396</v>
      </c>
      <c r="C61" s="12" t="s">
        <v>374</v>
      </c>
      <c r="D61" s="12" t="s">
        <v>397</v>
      </c>
      <c r="E61" s="12" t="s">
        <v>376</v>
      </c>
      <c r="F61" s="12"/>
      <c r="G61" s="12"/>
      <c r="H61" s="12"/>
      <c r="I61" s="12"/>
      <c r="J61" s="12"/>
      <c r="K61" s="12"/>
      <c r="L61" s="12"/>
      <c r="M61" s="12"/>
      <c r="N61" s="12"/>
      <c r="O61" s="12"/>
      <c r="P61" s="12"/>
      <c r="Q61" s="12"/>
      <c r="R61" s="12"/>
      <c r="S61" s="12"/>
      <c r="T61" s="12"/>
      <c r="U61" s="12"/>
      <c r="V61" s="12"/>
      <c r="W61" s="17" t="s">
        <v>398</v>
      </c>
      <c r="X61" s="12" t="s">
        <v>399</v>
      </c>
      <c r="Y61" s="12" t="s">
        <v>400</v>
      </c>
      <c r="Z61" s="17" t="s">
        <v>401</v>
      </c>
      <c r="AA61" s="12" t="s">
        <v>76</v>
      </c>
      <c r="AB61" s="12" t="s">
        <v>402</v>
      </c>
      <c r="AC61" s="17" t="s">
        <v>403</v>
      </c>
      <c r="AD61" s="12" t="s">
        <v>404</v>
      </c>
      <c r="AE61" s="17" t="s">
        <v>405</v>
      </c>
      <c r="AF61" s="12" t="s">
        <v>66</v>
      </c>
      <c r="AG61" s="12" t="s">
        <v>406</v>
      </c>
      <c r="AH61" s="12" t="s">
        <v>407</v>
      </c>
      <c r="AI61" s="13">
        <v>20564.13</v>
      </c>
      <c r="AJ61" s="13">
        <v>20264.95</v>
      </c>
      <c r="AK61" s="13">
        <v>0</v>
      </c>
      <c r="AL61" s="13">
        <v>0</v>
      </c>
      <c r="AM61" s="13">
        <v>0</v>
      </c>
      <c r="AN61" s="13">
        <v>0</v>
      </c>
      <c r="AO61" s="13">
        <v>0</v>
      </c>
      <c r="AP61" s="13">
        <v>0</v>
      </c>
      <c r="AQ61" s="13">
        <v>20564.13</v>
      </c>
      <c r="AR61" s="13">
        <v>20264.95</v>
      </c>
      <c r="AS61" s="13">
        <v>19685.52</v>
      </c>
      <c r="AT61" s="13">
        <v>0</v>
      </c>
      <c r="AU61" s="13">
        <v>0</v>
      </c>
      <c r="AV61" s="13">
        <v>0</v>
      </c>
      <c r="AW61" s="13">
        <v>19685.52</v>
      </c>
      <c r="AX61" s="13">
        <v>18246.96</v>
      </c>
      <c r="AY61" s="13">
        <v>0</v>
      </c>
      <c r="AZ61" s="13">
        <v>0</v>
      </c>
      <c r="BA61" s="13">
        <v>0</v>
      </c>
      <c r="BB61" s="13">
        <f t="shared" ref="BB61:BB66" si="71">AX61-AY61-AZ61-BA61</f>
        <v>18246.96</v>
      </c>
      <c r="BC61" s="13">
        <v>18254.62</v>
      </c>
      <c r="BD61" s="13">
        <v>0</v>
      </c>
      <c r="BE61" s="13">
        <v>0</v>
      </c>
      <c r="BF61" s="13">
        <v>0</v>
      </c>
      <c r="BG61" s="13">
        <f t="shared" ref="BG61:BG66" si="72">BC61-BD61-BE61-BF61</f>
        <v>18254.62</v>
      </c>
      <c r="BH61" s="13">
        <v>18254.62</v>
      </c>
      <c r="BI61" s="13">
        <v>0</v>
      </c>
      <c r="BJ61" s="13">
        <v>0</v>
      </c>
      <c r="BK61" s="13">
        <v>0</v>
      </c>
      <c r="BL61" s="13">
        <f t="shared" ref="BL61:BL66" si="73">BH61-BI61-BJ61-BK61</f>
        <v>18254.62</v>
      </c>
      <c r="BM61" s="13">
        <v>19631.599999999999</v>
      </c>
      <c r="BN61" s="13">
        <v>19532.43</v>
      </c>
      <c r="BO61" s="13">
        <v>0</v>
      </c>
      <c r="BP61" s="13">
        <v>0</v>
      </c>
      <c r="BQ61" s="13">
        <v>0</v>
      </c>
      <c r="BR61" s="13">
        <v>0</v>
      </c>
      <c r="BS61" s="13">
        <v>0</v>
      </c>
      <c r="BT61" s="13">
        <v>0</v>
      </c>
      <c r="BU61" s="13">
        <v>19631.599999999999</v>
      </c>
      <c r="BV61" s="13">
        <v>19532.43</v>
      </c>
      <c r="BW61" s="13">
        <v>19685.52</v>
      </c>
      <c r="BX61" s="13">
        <v>0</v>
      </c>
      <c r="BY61" s="13">
        <v>0</v>
      </c>
      <c r="BZ61" s="13">
        <v>0</v>
      </c>
      <c r="CA61" s="13">
        <v>19685.52</v>
      </c>
      <c r="CB61" s="13">
        <v>18246.96</v>
      </c>
      <c r="CC61" s="13">
        <v>0</v>
      </c>
      <c r="CD61" s="13">
        <v>0</v>
      </c>
      <c r="CE61" s="13">
        <v>0</v>
      </c>
      <c r="CF61" s="13">
        <f t="shared" ref="CF61:CF66" si="74">CB61-CC61-CD61-CE61</f>
        <v>18246.96</v>
      </c>
      <c r="CG61" s="13">
        <v>18254.62</v>
      </c>
      <c r="CH61" s="13">
        <v>0</v>
      </c>
      <c r="CI61" s="13">
        <v>0</v>
      </c>
      <c r="CJ61" s="13">
        <v>0</v>
      </c>
      <c r="CK61" s="13">
        <f t="shared" ref="CK61:CK66" si="75">CG61-CH61-CI61-CJ61</f>
        <v>18254.62</v>
      </c>
      <c r="CL61" s="13">
        <v>18254.62</v>
      </c>
      <c r="CM61" s="13">
        <v>0</v>
      </c>
      <c r="CN61" s="13">
        <v>0</v>
      </c>
      <c r="CO61" s="13">
        <v>0</v>
      </c>
      <c r="CP61" s="13">
        <f t="shared" ref="CP61:CP66" si="76">CL61-CM61-CN61-CO61</f>
        <v>18254.62</v>
      </c>
      <c r="CQ61" s="13">
        <v>20564.13</v>
      </c>
      <c r="CR61" s="13">
        <v>0</v>
      </c>
      <c r="CS61" s="13">
        <v>0</v>
      </c>
      <c r="CT61" s="13">
        <v>0</v>
      </c>
      <c r="CU61" s="13">
        <v>20564.13</v>
      </c>
      <c r="CV61" s="13">
        <f t="shared" ref="CV61:CV66" si="77">CW61+CX61+CY61+CZ61</f>
        <v>19685.52</v>
      </c>
      <c r="CW61" s="13">
        <v>0</v>
      </c>
      <c r="CX61" s="13">
        <v>0</v>
      </c>
      <c r="CY61" s="13">
        <v>0</v>
      </c>
      <c r="CZ61" s="13">
        <v>19685.52</v>
      </c>
      <c r="DA61" s="13">
        <v>18246.96</v>
      </c>
      <c r="DB61" s="13">
        <v>0</v>
      </c>
      <c r="DC61" s="13">
        <v>0</v>
      </c>
      <c r="DD61" s="13">
        <v>0</v>
      </c>
      <c r="DE61" s="13">
        <f t="shared" ref="DE61:DE66" si="78">DA61-DB61-DC61-DD61</f>
        <v>18246.96</v>
      </c>
      <c r="DF61" s="13">
        <v>19831.599999999999</v>
      </c>
      <c r="DG61" s="13">
        <v>0</v>
      </c>
      <c r="DH61" s="13">
        <v>0</v>
      </c>
      <c r="DI61" s="13">
        <v>0</v>
      </c>
      <c r="DJ61" s="13">
        <v>19831.599999999999</v>
      </c>
      <c r="DK61" s="13">
        <f t="shared" ref="DK61:DK66" si="79">DL61+DM61+DN61+DO61</f>
        <v>19685.52</v>
      </c>
      <c r="DL61" s="13">
        <v>0</v>
      </c>
      <c r="DM61" s="13">
        <v>0</v>
      </c>
      <c r="DN61" s="13">
        <v>0</v>
      </c>
      <c r="DO61" s="13">
        <v>19685.52</v>
      </c>
      <c r="DP61" s="13">
        <f t="shared" ref="DP61" si="80">DQ61+DR61+DS61+DT61</f>
        <v>18246.96</v>
      </c>
      <c r="DQ61" s="13">
        <f t="shared" ref="DQ61" si="81">DB61</f>
        <v>0</v>
      </c>
      <c r="DR61" s="13">
        <f t="shared" ref="DR61" si="82">DC61</f>
        <v>0</v>
      </c>
      <c r="DS61" s="13">
        <f t="shared" ref="DS61" si="83">DD61</f>
        <v>0</v>
      </c>
      <c r="DT61" s="13">
        <f t="shared" ref="DT61" si="84">DE61</f>
        <v>18246.96</v>
      </c>
      <c r="DU61" s="11" t="s">
        <v>69</v>
      </c>
    </row>
    <row r="62" spans="1:125" ht="132.6" x14ac:dyDescent="0.3">
      <c r="A62" s="11" t="s">
        <v>385</v>
      </c>
      <c r="B62" s="12" t="s">
        <v>408</v>
      </c>
      <c r="C62" s="12" t="s">
        <v>374</v>
      </c>
      <c r="D62" s="12" t="s">
        <v>397</v>
      </c>
      <c r="E62" s="12" t="s">
        <v>376</v>
      </c>
      <c r="F62" s="12"/>
      <c r="G62" s="12"/>
      <c r="H62" s="12"/>
      <c r="I62" s="12"/>
      <c r="J62" s="12"/>
      <c r="K62" s="12"/>
      <c r="L62" s="12"/>
      <c r="M62" s="12"/>
      <c r="N62" s="12"/>
      <c r="O62" s="12"/>
      <c r="P62" s="12"/>
      <c r="Q62" s="12"/>
      <c r="R62" s="12"/>
      <c r="S62" s="12"/>
      <c r="T62" s="12"/>
      <c r="U62" s="12"/>
      <c r="V62" s="12"/>
      <c r="W62" s="12" t="s">
        <v>377</v>
      </c>
      <c r="X62" s="12" t="s">
        <v>388</v>
      </c>
      <c r="Y62" s="12" t="s">
        <v>379</v>
      </c>
      <c r="Z62" s="17" t="s">
        <v>401</v>
      </c>
      <c r="AA62" s="12" t="s">
        <v>76</v>
      </c>
      <c r="AB62" s="12" t="s">
        <v>402</v>
      </c>
      <c r="AC62" s="17" t="s">
        <v>409</v>
      </c>
      <c r="AD62" s="12" t="s">
        <v>252</v>
      </c>
      <c r="AE62" s="17" t="s">
        <v>410</v>
      </c>
      <c r="AF62" s="12" t="s">
        <v>66</v>
      </c>
      <c r="AG62" s="12" t="s">
        <v>406</v>
      </c>
      <c r="AH62" s="12" t="s">
        <v>407</v>
      </c>
      <c r="AI62" s="13">
        <v>47035.51</v>
      </c>
      <c r="AJ62" s="13">
        <v>46997.51</v>
      </c>
      <c r="AK62" s="13">
        <v>0</v>
      </c>
      <c r="AL62" s="13">
        <v>0</v>
      </c>
      <c r="AM62" s="13">
        <v>0</v>
      </c>
      <c r="AN62" s="13">
        <v>0</v>
      </c>
      <c r="AO62" s="13">
        <v>0</v>
      </c>
      <c r="AP62" s="13">
        <v>0</v>
      </c>
      <c r="AQ62" s="13">
        <v>47035.51</v>
      </c>
      <c r="AR62" s="13">
        <v>46997.51</v>
      </c>
      <c r="AS62" s="13">
        <v>48310.96</v>
      </c>
      <c r="AT62" s="13">
        <v>0</v>
      </c>
      <c r="AU62" s="13">
        <v>0</v>
      </c>
      <c r="AV62" s="13">
        <v>0</v>
      </c>
      <c r="AW62" s="13">
        <v>48310.96</v>
      </c>
      <c r="AX62" s="13">
        <v>44795.17</v>
      </c>
      <c r="AY62" s="13">
        <v>0</v>
      </c>
      <c r="AZ62" s="13">
        <v>0</v>
      </c>
      <c r="BA62" s="13">
        <v>0</v>
      </c>
      <c r="BB62" s="13">
        <f t="shared" si="71"/>
        <v>44795.17</v>
      </c>
      <c r="BC62" s="13">
        <v>44819.97</v>
      </c>
      <c r="BD62" s="13">
        <v>0</v>
      </c>
      <c r="BE62" s="13">
        <v>0</v>
      </c>
      <c r="BF62" s="13">
        <v>0</v>
      </c>
      <c r="BG62" s="13">
        <f t="shared" si="72"/>
        <v>44819.97</v>
      </c>
      <c r="BH62" s="13">
        <v>44819.97</v>
      </c>
      <c r="BI62" s="13">
        <v>0</v>
      </c>
      <c r="BJ62" s="13">
        <v>0</v>
      </c>
      <c r="BK62" s="13">
        <v>0</v>
      </c>
      <c r="BL62" s="13">
        <f t="shared" si="73"/>
        <v>44819.97</v>
      </c>
      <c r="BM62" s="13">
        <v>47035.51</v>
      </c>
      <c r="BN62" s="13">
        <v>46997.51</v>
      </c>
      <c r="BO62" s="13">
        <v>0</v>
      </c>
      <c r="BP62" s="13">
        <v>0</v>
      </c>
      <c r="BQ62" s="13">
        <v>0</v>
      </c>
      <c r="BR62" s="13">
        <v>0</v>
      </c>
      <c r="BS62" s="13">
        <v>0</v>
      </c>
      <c r="BT62" s="13">
        <v>0</v>
      </c>
      <c r="BU62" s="13">
        <v>47035.51</v>
      </c>
      <c r="BV62" s="13">
        <v>46997.51</v>
      </c>
      <c r="BW62" s="13">
        <v>48310.96</v>
      </c>
      <c r="BX62" s="13">
        <v>0</v>
      </c>
      <c r="BY62" s="13">
        <v>0</v>
      </c>
      <c r="BZ62" s="13">
        <v>0</v>
      </c>
      <c r="CA62" s="13">
        <v>48310.96</v>
      </c>
      <c r="CB62" s="13">
        <v>44795.17</v>
      </c>
      <c r="CC62" s="13">
        <v>0</v>
      </c>
      <c r="CD62" s="13">
        <v>0</v>
      </c>
      <c r="CE62" s="13">
        <v>0</v>
      </c>
      <c r="CF62" s="13">
        <f t="shared" si="74"/>
        <v>44795.17</v>
      </c>
      <c r="CG62" s="13">
        <v>44819.97</v>
      </c>
      <c r="CH62" s="13">
        <v>0</v>
      </c>
      <c r="CI62" s="13">
        <v>0</v>
      </c>
      <c r="CJ62" s="13">
        <v>0</v>
      </c>
      <c r="CK62" s="13">
        <f t="shared" si="75"/>
        <v>44819.97</v>
      </c>
      <c r="CL62" s="13">
        <v>44819.97</v>
      </c>
      <c r="CM62" s="13">
        <v>0</v>
      </c>
      <c r="CN62" s="13">
        <v>0</v>
      </c>
      <c r="CO62" s="13">
        <v>0</v>
      </c>
      <c r="CP62" s="13">
        <f t="shared" si="76"/>
        <v>44819.97</v>
      </c>
      <c r="CQ62" s="13">
        <v>47035.51</v>
      </c>
      <c r="CR62" s="13">
        <v>0</v>
      </c>
      <c r="CS62" s="13">
        <v>0</v>
      </c>
      <c r="CT62" s="13">
        <v>0</v>
      </c>
      <c r="CU62" s="13">
        <v>47035.51</v>
      </c>
      <c r="CV62" s="13">
        <f t="shared" si="77"/>
        <v>48310.96</v>
      </c>
      <c r="CW62" s="13">
        <v>0</v>
      </c>
      <c r="CX62" s="13">
        <v>0</v>
      </c>
      <c r="CY62" s="13">
        <v>0</v>
      </c>
      <c r="CZ62" s="13">
        <v>48310.96</v>
      </c>
      <c r="DA62" s="13">
        <v>44795.17</v>
      </c>
      <c r="DB62" s="13">
        <v>0</v>
      </c>
      <c r="DC62" s="13">
        <v>0</v>
      </c>
      <c r="DD62" s="13">
        <v>0</v>
      </c>
      <c r="DE62" s="13">
        <f t="shared" si="78"/>
        <v>44795.17</v>
      </c>
      <c r="DF62" s="13">
        <v>47035.51</v>
      </c>
      <c r="DG62" s="13">
        <v>0</v>
      </c>
      <c r="DH62" s="13">
        <v>0</v>
      </c>
      <c r="DI62" s="13">
        <v>0</v>
      </c>
      <c r="DJ62" s="13">
        <v>47035.51</v>
      </c>
      <c r="DK62" s="13">
        <f t="shared" si="79"/>
        <v>48310.96</v>
      </c>
      <c r="DL62" s="13">
        <v>0</v>
      </c>
      <c r="DM62" s="13">
        <v>0</v>
      </c>
      <c r="DN62" s="13">
        <v>0</v>
      </c>
      <c r="DO62" s="13">
        <v>48310.96</v>
      </c>
      <c r="DP62" s="13">
        <f t="shared" ref="DP62:DP66" si="85">DQ62+DR62+DS62+DT62</f>
        <v>44795.17</v>
      </c>
      <c r="DQ62" s="13">
        <f t="shared" ref="DQ62:DQ66" si="86">DB62</f>
        <v>0</v>
      </c>
      <c r="DR62" s="13">
        <f t="shared" ref="DR62:DR66" si="87">DC62</f>
        <v>0</v>
      </c>
      <c r="DS62" s="13">
        <f t="shared" ref="DS62:DS66" si="88">DD62</f>
        <v>0</v>
      </c>
      <c r="DT62" s="13">
        <f t="shared" ref="DT62:DT66" si="89">DE62</f>
        <v>44795.17</v>
      </c>
      <c r="DU62" s="11" t="s">
        <v>69</v>
      </c>
    </row>
    <row r="63" spans="1:125" ht="133.5" customHeight="1" x14ac:dyDescent="0.3">
      <c r="A63" s="18" t="s">
        <v>411</v>
      </c>
      <c r="B63" s="12" t="s">
        <v>412</v>
      </c>
      <c r="C63" s="12" t="s">
        <v>413</v>
      </c>
      <c r="D63" s="12" t="s">
        <v>414</v>
      </c>
      <c r="E63" s="12" t="s">
        <v>415</v>
      </c>
      <c r="F63" s="12"/>
      <c r="G63" s="12"/>
      <c r="H63" s="12"/>
      <c r="I63" s="12"/>
      <c r="J63" s="12"/>
      <c r="K63" s="12"/>
      <c r="L63" s="12"/>
      <c r="M63" s="12"/>
      <c r="N63" s="12"/>
      <c r="O63" s="12"/>
      <c r="P63" s="12"/>
      <c r="Q63" s="12"/>
      <c r="R63" s="12"/>
      <c r="S63" s="12"/>
      <c r="T63" s="12"/>
      <c r="U63" s="12"/>
      <c r="V63" s="12"/>
      <c r="W63" s="12"/>
      <c r="X63" s="12"/>
      <c r="Y63" s="12"/>
      <c r="Z63" s="12"/>
      <c r="AA63" s="12"/>
      <c r="AB63" s="12"/>
      <c r="AC63" s="17" t="s">
        <v>651</v>
      </c>
      <c r="AD63" s="12" t="s">
        <v>652</v>
      </c>
      <c r="AE63" s="12" t="s">
        <v>653</v>
      </c>
      <c r="AF63" s="12" t="s">
        <v>66</v>
      </c>
      <c r="AG63" s="12" t="s">
        <v>416</v>
      </c>
      <c r="AH63" s="12" t="s">
        <v>83</v>
      </c>
      <c r="AI63" s="13">
        <v>23914.92</v>
      </c>
      <c r="AJ63" s="13">
        <v>23735</v>
      </c>
      <c r="AK63" s="13">
        <v>0</v>
      </c>
      <c r="AL63" s="13">
        <v>0</v>
      </c>
      <c r="AM63" s="13">
        <v>0</v>
      </c>
      <c r="AN63" s="13">
        <v>0</v>
      </c>
      <c r="AO63" s="13">
        <v>0</v>
      </c>
      <c r="AP63" s="13">
        <v>0</v>
      </c>
      <c r="AQ63" s="13">
        <v>23914.92</v>
      </c>
      <c r="AR63" s="13">
        <v>23735</v>
      </c>
      <c r="AS63" s="13">
        <v>21583.96</v>
      </c>
      <c r="AT63" s="13">
        <v>0</v>
      </c>
      <c r="AU63" s="13">
        <v>0</v>
      </c>
      <c r="AV63" s="13">
        <v>0</v>
      </c>
      <c r="AW63" s="13">
        <v>21583.96</v>
      </c>
      <c r="AX63" s="13">
        <v>21727.279999999999</v>
      </c>
      <c r="AY63" s="13">
        <v>0</v>
      </c>
      <c r="AZ63" s="13">
        <v>0</v>
      </c>
      <c r="BA63" s="13">
        <v>0</v>
      </c>
      <c r="BB63" s="13">
        <f t="shared" si="71"/>
        <v>21727.279999999999</v>
      </c>
      <c r="BC63" s="13">
        <v>21727.279999999999</v>
      </c>
      <c r="BD63" s="13">
        <v>0</v>
      </c>
      <c r="BE63" s="13">
        <v>0</v>
      </c>
      <c r="BF63" s="13">
        <v>0</v>
      </c>
      <c r="BG63" s="13">
        <f t="shared" si="72"/>
        <v>21727.279999999999</v>
      </c>
      <c r="BH63" s="13">
        <v>21727.279999999999</v>
      </c>
      <c r="BI63" s="13">
        <v>0</v>
      </c>
      <c r="BJ63" s="13">
        <v>0</v>
      </c>
      <c r="BK63" s="13">
        <v>0</v>
      </c>
      <c r="BL63" s="13">
        <f t="shared" si="73"/>
        <v>21727.279999999999</v>
      </c>
      <c r="BM63" s="13">
        <v>23011.599999999999</v>
      </c>
      <c r="BN63" s="13">
        <v>22831.69</v>
      </c>
      <c r="BO63" s="13">
        <v>0</v>
      </c>
      <c r="BP63" s="13">
        <v>0</v>
      </c>
      <c r="BQ63" s="13">
        <v>0</v>
      </c>
      <c r="BR63" s="13">
        <v>0</v>
      </c>
      <c r="BS63" s="13">
        <v>0</v>
      </c>
      <c r="BT63" s="13">
        <v>0</v>
      </c>
      <c r="BU63" s="13">
        <v>23011.599999999999</v>
      </c>
      <c r="BV63" s="13">
        <v>22831.69</v>
      </c>
      <c r="BW63" s="13">
        <v>21583.96</v>
      </c>
      <c r="BX63" s="13">
        <v>0</v>
      </c>
      <c r="BY63" s="13">
        <v>0</v>
      </c>
      <c r="BZ63" s="13">
        <v>0</v>
      </c>
      <c r="CA63" s="13">
        <v>21583.96</v>
      </c>
      <c r="CB63" s="13">
        <v>21727.279999999999</v>
      </c>
      <c r="CC63" s="13">
        <v>0</v>
      </c>
      <c r="CD63" s="13">
        <v>0</v>
      </c>
      <c r="CE63" s="13">
        <v>0</v>
      </c>
      <c r="CF63" s="13">
        <f t="shared" si="74"/>
        <v>21727.279999999999</v>
      </c>
      <c r="CG63" s="13">
        <v>21727.279999999999</v>
      </c>
      <c r="CH63" s="13">
        <v>0</v>
      </c>
      <c r="CI63" s="13">
        <v>0</v>
      </c>
      <c r="CJ63" s="13">
        <v>0</v>
      </c>
      <c r="CK63" s="13">
        <f t="shared" si="75"/>
        <v>21727.279999999999</v>
      </c>
      <c r="CL63" s="13">
        <v>21727.279999999999</v>
      </c>
      <c r="CM63" s="13">
        <v>0</v>
      </c>
      <c r="CN63" s="13">
        <v>0</v>
      </c>
      <c r="CO63" s="13">
        <v>0</v>
      </c>
      <c r="CP63" s="13">
        <f t="shared" si="76"/>
        <v>21727.279999999999</v>
      </c>
      <c r="CQ63" s="13">
        <v>23914.92</v>
      </c>
      <c r="CR63" s="13">
        <v>0</v>
      </c>
      <c r="CS63" s="13">
        <v>0</v>
      </c>
      <c r="CT63" s="13">
        <v>0</v>
      </c>
      <c r="CU63" s="13">
        <v>23914.92</v>
      </c>
      <c r="CV63" s="13">
        <f t="shared" si="77"/>
        <v>21583.96</v>
      </c>
      <c r="CW63" s="13">
        <v>0</v>
      </c>
      <c r="CX63" s="13">
        <v>0</v>
      </c>
      <c r="CY63" s="13">
        <v>0</v>
      </c>
      <c r="CZ63" s="13">
        <v>21583.96</v>
      </c>
      <c r="DA63" s="13">
        <f>21727.28+7350</f>
        <v>29077.279999999999</v>
      </c>
      <c r="DB63" s="13">
        <v>0</v>
      </c>
      <c r="DC63" s="13">
        <v>0</v>
      </c>
      <c r="DD63" s="13">
        <v>0</v>
      </c>
      <c r="DE63" s="13">
        <f>DA63-DB63-DC63-DD63</f>
        <v>29077.279999999999</v>
      </c>
      <c r="DF63" s="13">
        <v>23011.599999999999</v>
      </c>
      <c r="DG63" s="13">
        <v>0</v>
      </c>
      <c r="DH63" s="13">
        <v>0</v>
      </c>
      <c r="DI63" s="13">
        <v>0</v>
      </c>
      <c r="DJ63" s="13">
        <v>23011.599999999999</v>
      </c>
      <c r="DK63" s="13">
        <f t="shared" si="79"/>
        <v>21583.96</v>
      </c>
      <c r="DL63" s="13">
        <v>0</v>
      </c>
      <c r="DM63" s="13">
        <v>0</v>
      </c>
      <c r="DN63" s="13">
        <v>0</v>
      </c>
      <c r="DO63" s="13">
        <v>21583.96</v>
      </c>
      <c r="DP63" s="13">
        <f t="shared" si="85"/>
        <v>26077.279999999999</v>
      </c>
      <c r="DQ63" s="13">
        <f t="shared" si="86"/>
        <v>0</v>
      </c>
      <c r="DR63" s="13">
        <f t="shared" si="87"/>
        <v>0</v>
      </c>
      <c r="DS63" s="13">
        <f t="shared" si="88"/>
        <v>0</v>
      </c>
      <c r="DT63" s="13">
        <f>DE63-3000</f>
        <v>26077.279999999999</v>
      </c>
      <c r="DU63" s="11" t="s">
        <v>172</v>
      </c>
    </row>
    <row r="64" spans="1:125" ht="112.2" x14ac:dyDescent="0.3">
      <c r="A64" s="18" t="s">
        <v>417</v>
      </c>
      <c r="B64" s="12" t="s">
        <v>418</v>
      </c>
      <c r="C64" s="12" t="s">
        <v>419</v>
      </c>
      <c r="D64" s="12" t="s">
        <v>420</v>
      </c>
      <c r="E64" s="12" t="s">
        <v>421</v>
      </c>
      <c r="F64" s="12"/>
      <c r="G64" s="12"/>
      <c r="H64" s="12"/>
      <c r="I64" s="12"/>
      <c r="J64" s="12"/>
      <c r="K64" s="12"/>
      <c r="L64" s="12"/>
      <c r="M64" s="12"/>
      <c r="N64" s="12"/>
      <c r="O64" s="12"/>
      <c r="P64" s="12"/>
      <c r="Q64" s="12"/>
      <c r="R64" s="12"/>
      <c r="S64" s="12"/>
      <c r="T64" s="12"/>
      <c r="U64" s="12"/>
      <c r="V64" s="12"/>
      <c r="W64" s="12" t="s">
        <v>422</v>
      </c>
      <c r="X64" s="12" t="s">
        <v>423</v>
      </c>
      <c r="Y64" s="12" t="s">
        <v>424</v>
      </c>
      <c r="Z64" s="12"/>
      <c r="AA64" s="12"/>
      <c r="AB64" s="12"/>
      <c r="AC64" s="12"/>
      <c r="AD64" s="12"/>
      <c r="AE64" s="12"/>
      <c r="AF64" s="12" t="s">
        <v>132</v>
      </c>
      <c r="AG64" s="12" t="s">
        <v>425</v>
      </c>
      <c r="AH64" s="12" t="s">
        <v>210</v>
      </c>
      <c r="AI64" s="13">
        <v>300</v>
      </c>
      <c r="AJ64" s="13">
        <v>300</v>
      </c>
      <c r="AK64" s="13">
        <v>0</v>
      </c>
      <c r="AL64" s="13">
        <v>0</v>
      </c>
      <c r="AM64" s="13">
        <v>0</v>
      </c>
      <c r="AN64" s="13">
        <v>0</v>
      </c>
      <c r="AO64" s="13">
        <v>0</v>
      </c>
      <c r="AP64" s="13">
        <v>0</v>
      </c>
      <c r="AQ64" s="13">
        <v>300</v>
      </c>
      <c r="AR64" s="13">
        <v>300</v>
      </c>
      <c r="AS64" s="13">
        <v>0</v>
      </c>
      <c r="AT64" s="13">
        <v>0</v>
      </c>
      <c r="AU64" s="13">
        <v>0</v>
      </c>
      <c r="AV64" s="13">
        <v>0</v>
      </c>
      <c r="AW64" s="13">
        <v>0</v>
      </c>
      <c r="AX64" s="13">
        <v>0</v>
      </c>
      <c r="AY64" s="13">
        <v>0</v>
      </c>
      <c r="AZ64" s="13">
        <v>0</v>
      </c>
      <c r="BA64" s="13">
        <v>0</v>
      </c>
      <c r="BB64" s="13">
        <f t="shared" si="71"/>
        <v>0</v>
      </c>
      <c r="BC64" s="13">
        <v>0</v>
      </c>
      <c r="BD64" s="13">
        <v>0</v>
      </c>
      <c r="BE64" s="13">
        <v>0</v>
      </c>
      <c r="BF64" s="13">
        <v>0</v>
      </c>
      <c r="BG64" s="13">
        <f t="shared" si="72"/>
        <v>0</v>
      </c>
      <c r="BH64" s="13">
        <v>0</v>
      </c>
      <c r="BI64" s="13">
        <v>0</v>
      </c>
      <c r="BJ64" s="13">
        <v>0</v>
      </c>
      <c r="BK64" s="13">
        <v>0</v>
      </c>
      <c r="BL64" s="13">
        <f t="shared" si="73"/>
        <v>0</v>
      </c>
      <c r="BM64" s="13">
        <v>300</v>
      </c>
      <c r="BN64" s="13">
        <v>300</v>
      </c>
      <c r="BO64" s="13">
        <v>0</v>
      </c>
      <c r="BP64" s="13">
        <v>0</v>
      </c>
      <c r="BQ64" s="13">
        <v>0</v>
      </c>
      <c r="BR64" s="13">
        <v>0</v>
      </c>
      <c r="BS64" s="13">
        <v>0</v>
      </c>
      <c r="BT64" s="13">
        <v>0</v>
      </c>
      <c r="BU64" s="13">
        <v>300</v>
      </c>
      <c r="BV64" s="13">
        <v>300</v>
      </c>
      <c r="BW64" s="13">
        <v>0</v>
      </c>
      <c r="BX64" s="13">
        <v>0</v>
      </c>
      <c r="BY64" s="13">
        <v>0</v>
      </c>
      <c r="BZ64" s="13">
        <v>0</v>
      </c>
      <c r="CA64" s="13">
        <v>0</v>
      </c>
      <c r="CB64" s="13">
        <v>0</v>
      </c>
      <c r="CC64" s="13">
        <v>0</v>
      </c>
      <c r="CD64" s="13">
        <v>0</v>
      </c>
      <c r="CE64" s="13">
        <v>0</v>
      </c>
      <c r="CF64" s="13">
        <f t="shared" si="74"/>
        <v>0</v>
      </c>
      <c r="CG64" s="13">
        <v>0</v>
      </c>
      <c r="CH64" s="13">
        <v>0</v>
      </c>
      <c r="CI64" s="13">
        <v>0</v>
      </c>
      <c r="CJ64" s="13">
        <v>0</v>
      </c>
      <c r="CK64" s="13">
        <f t="shared" si="75"/>
        <v>0</v>
      </c>
      <c r="CL64" s="13">
        <v>0</v>
      </c>
      <c r="CM64" s="13">
        <v>0</v>
      </c>
      <c r="CN64" s="13">
        <v>0</v>
      </c>
      <c r="CO64" s="13">
        <v>0</v>
      </c>
      <c r="CP64" s="13">
        <f t="shared" si="76"/>
        <v>0</v>
      </c>
      <c r="CQ64" s="13">
        <v>300</v>
      </c>
      <c r="CR64" s="13">
        <v>0</v>
      </c>
      <c r="CS64" s="13">
        <v>0</v>
      </c>
      <c r="CT64" s="13">
        <v>0</v>
      </c>
      <c r="CU64" s="13">
        <v>300</v>
      </c>
      <c r="CV64" s="13">
        <f t="shared" si="77"/>
        <v>0</v>
      </c>
      <c r="CW64" s="13">
        <v>0</v>
      </c>
      <c r="CX64" s="13">
        <v>0</v>
      </c>
      <c r="CY64" s="13">
        <v>0</v>
      </c>
      <c r="CZ64" s="13">
        <v>0</v>
      </c>
      <c r="DA64" s="13">
        <v>0</v>
      </c>
      <c r="DB64" s="13">
        <v>0</v>
      </c>
      <c r="DC64" s="13">
        <v>0</v>
      </c>
      <c r="DD64" s="13">
        <v>0</v>
      </c>
      <c r="DE64" s="13">
        <f t="shared" si="78"/>
        <v>0</v>
      </c>
      <c r="DF64" s="13">
        <v>300</v>
      </c>
      <c r="DG64" s="13">
        <v>0</v>
      </c>
      <c r="DH64" s="13">
        <v>0</v>
      </c>
      <c r="DI64" s="13">
        <v>0</v>
      </c>
      <c r="DJ64" s="13">
        <v>300</v>
      </c>
      <c r="DK64" s="13">
        <f t="shared" si="79"/>
        <v>0</v>
      </c>
      <c r="DL64" s="13">
        <v>0</v>
      </c>
      <c r="DM64" s="13">
        <v>0</v>
      </c>
      <c r="DN64" s="13">
        <v>0</v>
      </c>
      <c r="DO64" s="13">
        <v>0</v>
      </c>
      <c r="DP64" s="13">
        <f t="shared" si="85"/>
        <v>0</v>
      </c>
      <c r="DQ64" s="13">
        <f t="shared" si="86"/>
        <v>0</v>
      </c>
      <c r="DR64" s="13">
        <f t="shared" si="87"/>
        <v>0</v>
      </c>
      <c r="DS64" s="13">
        <f t="shared" si="88"/>
        <v>0</v>
      </c>
      <c r="DT64" s="13">
        <f t="shared" si="89"/>
        <v>0</v>
      </c>
      <c r="DU64" s="11" t="s">
        <v>69</v>
      </c>
    </row>
    <row r="65" spans="1:125" ht="122.4" x14ac:dyDescent="0.3">
      <c r="A65" s="18" t="s">
        <v>426</v>
      </c>
      <c r="B65" s="12" t="s">
        <v>427</v>
      </c>
      <c r="C65" s="12" t="s">
        <v>413</v>
      </c>
      <c r="D65" s="12" t="s">
        <v>428</v>
      </c>
      <c r="E65" s="12" t="s">
        <v>415</v>
      </c>
      <c r="F65" s="12"/>
      <c r="G65" s="12"/>
      <c r="H65" s="12"/>
      <c r="I65" s="12"/>
      <c r="J65" s="12"/>
      <c r="K65" s="12"/>
      <c r="L65" s="12"/>
      <c r="M65" s="12"/>
      <c r="N65" s="12"/>
      <c r="O65" s="12"/>
      <c r="P65" s="12"/>
      <c r="Q65" s="12"/>
      <c r="R65" s="12"/>
      <c r="S65" s="12"/>
      <c r="T65" s="12"/>
      <c r="U65" s="12"/>
      <c r="V65" s="12"/>
      <c r="W65" s="12"/>
      <c r="X65" s="12"/>
      <c r="Y65" s="12"/>
      <c r="Z65" s="12"/>
      <c r="AA65" s="12"/>
      <c r="AB65" s="12"/>
      <c r="AC65" s="12" t="s">
        <v>654</v>
      </c>
      <c r="AD65" s="12" t="s">
        <v>655</v>
      </c>
      <c r="AE65" s="12" t="s">
        <v>656</v>
      </c>
      <c r="AF65" s="12" t="s">
        <v>66</v>
      </c>
      <c r="AG65" s="12" t="s">
        <v>338</v>
      </c>
      <c r="AH65" s="12" t="s">
        <v>78</v>
      </c>
      <c r="AI65" s="13">
        <v>1738.32</v>
      </c>
      <c r="AJ65" s="13">
        <v>1738.32</v>
      </c>
      <c r="AK65" s="13">
        <v>0</v>
      </c>
      <c r="AL65" s="13">
        <v>0</v>
      </c>
      <c r="AM65" s="13">
        <v>0</v>
      </c>
      <c r="AN65" s="13">
        <v>0</v>
      </c>
      <c r="AO65" s="13">
        <v>0</v>
      </c>
      <c r="AP65" s="13">
        <v>0</v>
      </c>
      <c r="AQ65" s="13">
        <v>1738.32</v>
      </c>
      <c r="AR65" s="13">
        <v>1738.32</v>
      </c>
      <c r="AS65" s="13">
        <v>1495.6</v>
      </c>
      <c r="AT65" s="13">
        <v>0</v>
      </c>
      <c r="AU65" s="13">
        <v>0</v>
      </c>
      <c r="AV65" s="13">
        <v>0</v>
      </c>
      <c r="AW65" s="13">
        <v>1495.6</v>
      </c>
      <c r="AX65" s="13">
        <v>1498</v>
      </c>
      <c r="AY65" s="13">
        <v>0</v>
      </c>
      <c r="AZ65" s="13">
        <v>0</v>
      </c>
      <c r="BA65" s="13">
        <v>0</v>
      </c>
      <c r="BB65" s="13">
        <f t="shared" si="71"/>
        <v>1498</v>
      </c>
      <c r="BC65" s="13">
        <v>1498</v>
      </c>
      <c r="BD65" s="13">
        <v>0</v>
      </c>
      <c r="BE65" s="13">
        <v>0</v>
      </c>
      <c r="BF65" s="13">
        <v>0</v>
      </c>
      <c r="BG65" s="13">
        <f t="shared" si="72"/>
        <v>1498</v>
      </c>
      <c r="BH65" s="13">
        <v>1498</v>
      </c>
      <c r="BI65" s="13">
        <v>0</v>
      </c>
      <c r="BJ65" s="13">
        <v>0</v>
      </c>
      <c r="BK65" s="13">
        <v>0</v>
      </c>
      <c r="BL65" s="13">
        <f t="shared" si="73"/>
        <v>1498</v>
      </c>
      <c r="BM65" s="13">
        <v>1738.32</v>
      </c>
      <c r="BN65" s="13">
        <v>1738.32</v>
      </c>
      <c r="BO65" s="13">
        <v>0</v>
      </c>
      <c r="BP65" s="13">
        <v>0</v>
      </c>
      <c r="BQ65" s="13">
        <v>0</v>
      </c>
      <c r="BR65" s="13">
        <v>0</v>
      </c>
      <c r="BS65" s="13">
        <v>0</v>
      </c>
      <c r="BT65" s="13">
        <v>0</v>
      </c>
      <c r="BU65" s="13">
        <v>1738.32</v>
      </c>
      <c r="BV65" s="13">
        <v>1738.32</v>
      </c>
      <c r="BW65" s="13">
        <v>1495.6</v>
      </c>
      <c r="BX65" s="13">
        <v>0</v>
      </c>
      <c r="BY65" s="13">
        <v>0</v>
      </c>
      <c r="BZ65" s="13">
        <v>0</v>
      </c>
      <c r="CA65" s="13">
        <v>1495.6</v>
      </c>
      <c r="CB65" s="13">
        <v>1498</v>
      </c>
      <c r="CC65" s="13">
        <v>0</v>
      </c>
      <c r="CD65" s="13">
        <v>0</v>
      </c>
      <c r="CE65" s="13">
        <v>0</v>
      </c>
      <c r="CF65" s="13">
        <f t="shared" si="74"/>
        <v>1498</v>
      </c>
      <c r="CG65" s="13">
        <v>1498</v>
      </c>
      <c r="CH65" s="13">
        <v>0</v>
      </c>
      <c r="CI65" s="13">
        <v>0</v>
      </c>
      <c r="CJ65" s="13">
        <v>0</v>
      </c>
      <c r="CK65" s="13">
        <f t="shared" si="75"/>
        <v>1498</v>
      </c>
      <c r="CL65" s="13">
        <v>1498</v>
      </c>
      <c r="CM65" s="13">
        <v>0</v>
      </c>
      <c r="CN65" s="13">
        <v>0</v>
      </c>
      <c r="CO65" s="13">
        <v>0</v>
      </c>
      <c r="CP65" s="13">
        <f t="shared" si="76"/>
        <v>1498</v>
      </c>
      <c r="CQ65" s="13">
        <v>1738.32</v>
      </c>
      <c r="CR65" s="13">
        <v>0</v>
      </c>
      <c r="CS65" s="13">
        <v>0</v>
      </c>
      <c r="CT65" s="13">
        <v>0</v>
      </c>
      <c r="CU65" s="13">
        <v>1738.32</v>
      </c>
      <c r="CV65" s="13">
        <f t="shared" si="77"/>
        <v>1495.6</v>
      </c>
      <c r="CW65" s="13">
        <v>0</v>
      </c>
      <c r="CX65" s="13">
        <v>0</v>
      </c>
      <c r="CY65" s="13">
        <v>0</v>
      </c>
      <c r="CZ65" s="13">
        <v>1495.6</v>
      </c>
      <c r="DA65" s="13">
        <f>1498+15</f>
        <v>1513</v>
      </c>
      <c r="DB65" s="13">
        <v>0</v>
      </c>
      <c r="DC65" s="13">
        <v>0</v>
      </c>
      <c r="DD65" s="13">
        <v>0</v>
      </c>
      <c r="DE65" s="13">
        <f>DA65-DB65-DC65-DD65</f>
        <v>1513</v>
      </c>
      <c r="DF65" s="13">
        <v>1738.32</v>
      </c>
      <c r="DG65" s="13">
        <v>0</v>
      </c>
      <c r="DH65" s="13">
        <v>0</v>
      </c>
      <c r="DI65" s="13">
        <v>0</v>
      </c>
      <c r="DJ65" s="13">
        <v>1738.32</v>
      </c>
      <c r="DK65" s="13">
        <f t="shared" si="79"/>
        <v>1495.6</v>
      </c>
      <c r="DL65" s="13">
        <v>0</v>
      </c>
      <c r="DM65" s="13">
        <v>0</v>
      </c>
      <c r="DN65" s="13">
        <v>0</v>
      </c>
      <c r="DO65" s="13">
        <v>1495.6</v>
      </c>
      <c r="DP65" s="13">
        <f t="shared" si="85"/>
        <v>1513</v>
      </c>
      <c r="DQ65" s="13">
        <f t="shared" si="86"/>
        <v>0</v>
      </c>
      <c r="DR65" s="13">
        <f t="shared" si="87"/>
        <v>0</v>
      </c>
      <c r="DS65" s="13">
        <f t="shared" si="88"/>
        <v>0</v>
      </c>
      <c r="DT65" s="13">
        <f t="shared" si="89"/>
        <v>1513</v>
      </c>
      <c r="DU65" s="11" t="s">
        <v>69</v>
      </c>
    </row>
    <row r="66" spans="1:125" ht="153" x14ac:dyDescent="0.3">
      <c r="A66" s="18" t="s">
        <v>429</v>
      </c>
      <c r="B66" s="12" t="s">
        <v>430</v>
      </c>
      <c r="C66" s="12" t="s">
        <v>374</v>
      </c>
      <c r="D66" s="12" t="s">
        <v>397</v>
      </c>
      <c r="E66" s="12" t="s">
        <v>376</v>
      </c>
      <c r="F66" s="12"/>
      <c r="G66" s="12"/>
      <c r="H66" s="12"/>
      <c r="I66" s="12"/>
      <c r="J66" s="12"/>
      <c r="K66" s="12"/>
      <c r="L66" s="12"/>
      <c r="M66" s="12"/>
      <c r="N66" s="12"/>
      <c r="O66" s="12"/>
      <c r="P66" s="12"/>
      <c r="Q66" s="12"/>
      <c r="R66" s="12"/>
      <c r="S66" s="12"/>
      <c r="T66" s="12"/>
      <c r="U66" s="12"/>
      <c r="V66" s="12"/>
      <c r="W66" s="12" t="s">
        <v>377</v>
      </c>
      <c r="X66" s="12" t="s">
        <v>431</v>
      </c>
      <c r="Y66" s="12" t="s">
        <v>379</v>
      </c>
      <c r="Z66" s="12"/>
      <c r="AA66" s="12"/>
      <c r="AB66" s="12"/>
      <c r="AC66" s="17" t="s">
        <v>432</v>
      </c>
      <c r="AD66" s="12" t="s">
        <v>88</v>
      </c>
      <c r="AE66" s="12" t="s">
        <v>433</v>
      </c>
      <c r="AF66" s="12" t="s">
        <v>66</v>
      </c>
      <c r="AG66" s="12" t="s">
        <v>434</v>
      </c>
      <c r="AH66" s="12" t="s">
        <v>435</v>
      </c>
      <c r="AI66" s="13">
        <v>361.55</v>
      </c>
      <c r="AJ66" s="13">
        <v>348.71</v>
      </c>
      <c r="AK66" s="13">
        <v>0</v>
      </c>
      <c r="AL66" s="13">
        <v>0</v>
      </c>
      <c r="AM66" s="13">
        <v>0</v>
      </c>
      <c r="AN66" s="13">
        <v>0</v>
      </c>
      <c r="AO66" s="13">
        <v>0</v>
      </c>
      <c r="AP66" s="13">
        <v>0</v>
      </c>
      <c r="AQ66" s="13">
        <v>361.55</v>
      </c>
      <c r="AR66" s="13">
        <v>348.71</v>
      </c>
      <c r="AS66" s="13">
        <v>334.75</v>
      </c>
      <c r="AT66" s="13">
        <v>0</v>
      </c>
      <c r="AU66" s="13">
        <v>0</v>
      </c>
      <c r="AV66" s="13">
        <v>0</v>
      </c>
      <c r="AW66" s="13">
        <v>334.75</v>
      </c>
      <c r="AX66" s="13">
        <v>298.08999999999997</v>
      </c>
      <c r="AY66" s="13">
        <v>0</v>
      </c>
      <c r="AZ66" s="13">
        <v>0</v>
      </c>
      <c r="BA66" s="13">
        <v>0</v>
      </c>
      <c r="BB66" s="13">
        <f t="shared" si="71"/>
        <v>298.08999999999997</v>
      </c>
      <c r="BC66" s="13">
        <v>298.08999999999997</v>
      </c>
      <c r="BD66" s="13">
        <v>0</v>
      </c>
      <c r="BE66" s="13">
        <v>0</v>
      </c>
      <c r="BF66" s="13">
        <v>0</v>
      </c>
      <c r="BG66" s="13">
        <f t="shared" si="72"/>
        <v>298.08999999999997</v>
      </c>
      <c r="BH66" s="13">
        <v>298.08999999999997</v>
      </c>
      <c r="BI66" s="13">
        <v>0</v>
      </c>
      <c r="BJ66" s="13">
        <v>0</v>
      </c>
      <c r="BK66" s="13">
        <v>0</v>
      </c>
      <c r="BL66" s="13">
        <f t="shared" si="73"/>
        <v>298.08999999999997</v>
      </c>
      <c r="BM66" s="13">
        <v>361.55</v>
      </c>
      <c r="BN66" s="13">
        <v>348.71</v>
      </c>
      <c r="BO66" s="13">
        <v>0</v>
      </c>
      <c r="BP66" s="13">
        <v>0</v>
      </c>
      <c r="BQ66" s="13">
        <v>0</v>
      </c>
      <c r="BR66" s="13">
        <v>0</v>
      </c>
      <c r="BS66" s="13">
        <v>0</v>
      </c>
      <c r="BT66" s="13">
        <v>0</v>
      </c>
      <c r="BU66" s="13">
        <v>361.55</v>
      </c>
      <c r="BV66" s="13">
        <v>348.71</v>
      </c>
      <c r="BW66" s="13">
        <v>334.75</v>
      </c>
      <c r="BX66" s="13">
        <v>0</v>
      </c>
      <c r="BY66" s="13">
        <v>0</v>
      </c>
      <c r="BZ66" s="13">
        <v>0</v>
      </c>
      <c r="CA66" s="13">
        <v>334.75</v>
      </c>
      <c r="CB66" s="13">
        <v>298.08999999999997</v>
      </c>
      <c r="CC66" s="13">
        <v>0</v>
      </c>
      <c r="CD66" s="13">
        <v>0</v>
      </c>
      <c r="CE66" s="13">
        <v>0</v>
      </c>
      <c r="CF66" s="13">
        <f t="shared" si="74"/>
        <v>298.08999999999997</v>
      </c>
      <c r="CG66" s="13">
        <v>298.08999999999997</v>
      </c>
      <c r="CH66" s="13">
        <v>0</v>
      </c>
      <c r="CI66" s="13">
        <v>0</v>
      </c>
      <c r="CJ66" s="13">
        <v>0</v>
      </c>
      <c r="CK66" s="13">
        <f t="shared" si="75"/>
        <v>298.08999999999997</v>
      </c>
      <c r="CL66" s="13">
        <v>298.08999999999997</v>
      </c>
      <c r="CM66" s="13">
        <v>0</v>
      </c>
      <c r="CN66" s="13">
        <v>0</v>
      </c>
      <c r="CO66" s="13">
        <v>0</v>
      </c>
      <c r="CP66" s="13">
        <f t="shared" si="76"/>
        <v>298.08999999999997</v>
      </c>
      <c r="CQ66" s="13">
        <v>361.55</v>
      </c>
      <c r="CR66" s="13">
        <v>0</v>
      </c>
      <c r="CS66" s="13">
        <v>0</v>
      </c>
      <c r="CT66" s="13">
        <v>0</v>
      </c>
      <c r="CU66" s="13">
        <v>361.55</v>
      </c>
      <c r="CV66" s="13">
        <f t="shared" si="77"/>
        <v>695.95</v>
      </c>
      <c r="CW66" s="13">
        <v>0</v>
      </c>
      <c r="CX66" s="13">
        <v>0</v>
      </c>
      <c r="CY66" s="13">
        <v>0</v>
      </c>
      <c r="CZ66" s="13">
        <f>334.75+361.2</f>
        <v>695.95</v>
      </c>
      <c r="DA66" s="13">
        <f>298.09+756.81</f>
        <v>1054.8999999999999</v>
      </c>
      <c r="DB66" s="13">
        <v>0</v>
      </c>
      <c r="DC66" s="13">
        <v>0</v>
      </c>
      <c r="DD66" s="13">
        <v>0</v>
      </c>
      <c r="DE66" s="13">
        <f t="shared" si="78"/>
        <v>1054.8999999999999</v>
      </c>
      <c r="DF66" s="13">
        <v>361.55</v>
      </c>
      <c r="DG66" s="13">
        <v>0</v>
      </c>
      <c r="DH66" s="13">
        <v>0</v>
      </c>
      <c r="DI66" s="13">
        <v>0</v>
      </c>
      <c r="DJ66" s="13">
        <v>361.55</v>
      </c>
      <c r="DK66" s="13">
        <f t="shared" si="79"/>
        <v>695.95</v>
      </c>
      <c r="DL66" s="13">
        <v>0</v>
      </c>
      <c r="DM66" s="13">
        <v>0</v>
      </c>
      <c r="DN66" s="13">
        <v>0</v>
      </c>
      <c r="DO66" s="13">
        <f>334.75+361.2</f>
        <v>695.95</v>
      </c>
      <c r="DP66" s="13">
        <f t="shared" si="85"/>
        <v>1054.8999999999999</v>
      </c>
      <c r="DQ66" s="13">
        <f t="shared" si="86"/>
        <v>0</v>
      </c>
      <c r="DR66" s="13">
        <f t="shared" si="87"/>
        <v>0</v>
      </c>
      <c r="DS66" s="13">
        <f t="shared" si="88"/>
        <v>0</v>
      </c>
      <c r="DT66" s="13">
        <f t="shared" si="89"/>
        <v>1054.8999999999999</v>
      </c>
      <c r="DU66" s="11" t="s">
        <v>69</v>
      </c>
    </row>
    <row r="67" spans="1:125" ht="91.8" x14ac:dyDescent="0.3">
      <c r="A67" s="18" t="s">
        <v>436</v>
      </c>
      <c r="B67" s="12" t="s">
        <v>437</v>
      </c>
      <c r="C67" s="12" t="s">
        <v>52</v>
      </c>
      <c r="D67" s="12" t="s">
        <v>52</v>
      </c>
      <c r="E67" s="12" t="s">
        <v>52</v>
      </c>
      <c r="F67" s="12" t="s">
        <v>52</v>
      </c>
      <c r="G67" s="12" t="s">
        <v>52</v>
      </c>
      <c r="H67" s="12" t="s">
        <v>52</v>
      </c>
      <c r="I67" s="12" t="s">
        <v>52</v>
      </c>
      <c r="J67" s="12" t="s">
        <v>52</v>
      </c>
      <c r="K67" s="12" t="s">
        <v>52</v>
      </c>
      <c r="L67" s="12" t="s">
        <v>52</v>
      </c>
      <c r="M67" s="12" t="s">
        <v>52</v>
      </c>
      <c r="N67" s="12" t="s">
        <v>52</v>
      </c>
      <c r="O67" s="12" t="s">
        <v>52</v>
      </c>
      <c r="P67" s="12" t="s">
        <v>52</v>
      </c>
      <c r="Q67" s="12" t="s">
        <v>52</v>
      </c>
      <c r="R67" s="12" t="s">
        <v>52</v>
      </c>
      <c r="S67" s="12" t="s">
        <v>52</v>
      </c>
      <c r="T67" s="12" t="s">
        <v>52</v>
      </c>
      <c r="U67" s="12" t="s">
        <v>52</v>
      </c>
      <c r="V67" s="12" t="s">
        <v>52</v>
      </c>
      <c r="W67" s="12" t="s">
        <v>52</v>
      </c>
      <c r="X67" s="12" t="s">
        <v>52</v>
      </c>
      <c r="Y67" s="12" t="s">
        <v>52</v>
      </c>
      <c r="Z67" s="12" t="s">
        <v>52</v>
      </c>
      <c r="AA67" s="12" t="s">
        <v>52</v>
      </c>
      <c r="AB67" s="12" t="s">
        <v>52</v>
      </c>
      <c r="AC67" s="12" t="s">
        <v>52</v>
      </c>
      <c r="AD67" s="12" t="s">
        <v>52</v>
      </c>
      <c r="AE67" s="12" t="s">
        <v>52</v>
      </c>
      <c r="AF67" s="12" t="s">
        <v>52</v>
      </c>
      <c r="AG67" s="12" t="s">
        <v>52</v>
      </c>
      <c r="AH67" s="12" t="s">
        <v>52</v>
      </c>
      <c r="AI67" s="13">
        <v>4102.96</v>
      </c>
      <c r="AJ67" s="13">
        <v>4102.96</v>
      </c>
      <c r="AK67" s="13">
        <v>0</v>
      </c>
      <c r="AL67" s="13">
        <v>0</v>
      </c>
      <c r="AM67" s="13">
        <v>0</v>
      </c>
      <c r="AN67" s="13">
        <v>0</v>
      </c>
      <c r="AO67" s="13">
        <v>0</v>
      </c>
      <c r="AP67" s="13">
        <v>0</v>
      </c>
      <c r="AQ67" s="13">
        <v>4102.96</v>
      </c>
      <c r="AR67" s="13">
        <v>4102.96</v>
      </c>
      <c r="AS67" s="14">
        <v>4075.2</v>
      </c>
      <c r="AT67" s="14">
        <v>0</v>
      </c>
      <c r="AU67" s="14">
        <v>0</v>
      </c>
      <c r="AV67" s="14">
        <v>0</v>
      </c>
      <c r="AW67" s="14">
        <v>4075.2</v>
      </c>
      <c r="AX67" s="13">
        <f>AX69</f>
        <v>4149.9799999999996</v>
      </c>
      <c r="AY67" s="13">
        <f t="shared" ref="AY67:BB67" si="90">AY69</f>
        <v>0</v>
      </c>
      <c r="AZ67" s="13">
        <f t="shared" si="90"/>
        <v>0</v>
      </c>
      <c r="BA67" s="13">
        <f t="shared" si="90"/>
        <v>0</v>
      </c>
      <c r="BB67" s="13">
        <f t="shared" si="90"/>
        <v>4149.9799999999996</v>
      </c>
      <c r="BC67" s="13">
        <f t="shared" ref="BC67:BG67" si="91">BC69</f>
        <v>4149.9799999999996</v>
      </c>
      <c r="BD67" s="13">
        <f t="shared" si="91"/>
        <v>0</v>
      </c>
      <c r="BE67" s="13">
        <f t="shared" si="91"/>
        <v>0</v>
      </c>
      <c r="BF67" s="13">
        <f t="shared" si="91"/>
        <v>0</v>
      </c>
      <c r="BG67" s="13">
        <f t="shared" si="91"/>
        <v>4149.9799999999996</v>
      </c>
      <c r="BH67" s="13">
        <f t="shared" ref="BH67:BL67" si="92">BH69</f>
        <v>4149.9799999999996</v>
      </c>
      <c r="BI67" s="13">
        <f t="shared" si="92"/>
        <v>0</v>
      </c>
      <c r="BJ67" s="13">
        <f t="shared" si="92"/>
        <v>0</v>
      </c>
      <c r="BK67" s="13">
        <f t="shared" si="92"/>
        <v>0</v>
      </c>
      <c r="BL67" s="13">
        <f t="shared" si="92"/>
        <v>4149.9799999999996</v>
      </c>
      <c r="BM67" s="13">
        <v>4102.96</v>
      </c>
      <c r="BN67" s="13">
        <v>4102.96</v>
      </c>
      <c r="BO67" s="13">
        <v>0</v>
      </c>
      <c r="BP67" s="13">
        <v>0</v>
      </c>
      <c r="BQ67" s="13">
        <v>0</v>
      </c>
      <c r="BR67" s="13">
        <v>0</v>
      </c>
      <c r="BS67" s="13">
        <v>0</v>
      </c>
      <c r="BT67" s="13">
        <v>0</v>
      </c>
      <c r="BU67" s="13">
        <v>4102.96</v>
      </c>
      <c r="BV67" s="13">
        <v>4102.96</v>
      </c>
      <c r="BW67" s="14">
        <v>4075.2</v>
      </c>
      <c r="BX67" s="14">
        <v>0</v>
      </c>
      <c r="BY67" s="14">
        <v>0</v>
      </c>
      <c r="BZ67" s="14">
        <v>0</v>
      </c>
      <c r="CA67" s="14">
        <v>4075.2</v>
      </c>
      <c r="CB67" s="13">
        <f>CB69</f>
        <v>4149.9799999999996</v>
      </c>
      <c r="CC67" s="13">
        <f t="shared" ref="CC67:CP67" si="93">CC69</f>
        <v>0</v>
      </c>
      <c r="CD67" s="13">
        <f t="shared" si="93"/>
        <v>0</v>
      </c>
      <c r="CE67" s="13">
        <f t="shared" si="93"/>
        <v>0</v>
      </c>
      <c r="CF67" s="13">
        <f t="shared" si="93"/>
        <v>4149.9799999999996</v>
      </c>
      <c r="CG67" s="13">
        <f t="shared" si="93"/>
        <v>4149.9799999999996</v>
      </c>
      <c r="CH67" s="13">
        <f t="shared" si="93"/>
        <v>0</v>
      </c>
      <c r="CI67" s="13">
        <f t="shared" si="93"/>
        <v>0</v>
      </c>
      <c r="CJ67" s="13">
        <f t="shared" si="93"/>
        <v>0</v>
      </c>
      <c r="CK67" s="13">
        <f t="shared" si="93"/>
        <v>4149.9799999999996</v>
      </c>
      <c r="CL67" s="13">
        <f t="shared" si="93"/>
        <v>4149.9799999999996</v>
      </c>
      <c r="CM67" s="13">
        <f t="shared" si="93"/>
        <v>0</v>
      </c>
      <c r="CN67" s="13">
        <f t="shared" si="93"/>
        <v>0</v>
      </c>
      <c r="CO67" s="13">
        <f t="shared" si="93"/>
        <v>0</v>
      </c>
      <c r="CP67" s="13">
        <f t="shared" si="93"/>
        <v>4149.9799999999996</v>
      </c>
      <c r="CQ67" s="13">
        <f t="shared" ref="CQ67:CZ67" si="94">CQ69</f>
        <v>4102.96</v>
      </c>
      <c r="CR67" s="13">
        <f t="shared" si="94"/>
        <v>0</v>
      </c>
      <c r="CS67" s="13">
        <f t="shared" si="94"/>
        <v>0</v>
      </c>
      <c r="CT67" s="13">
        <f t="shared" si="94"/>
        <v>0</v>
      </c>
      <c r="CU67" s="13">
        <f t="shared" si="94"/>
        <v>4102.96</v>
      </c>
      <c r="CV67" s="13">
        <f t="shared" si="94"/>
        <v>4075.2</v>
      </c>
      <c r="CW67" s="13">
        <f t="shared" si="94"/>
        <v>0</v>
      </c>
      <c r="CX67" s="13">
        <f t="shared" si="94"/>
        <v>0</v>
      </c>
      <c r="CY67" s="13">
        <f t="shared" si="94"/>
        <v>0</v>
      </c>
      <c r="CZ67" s="13">
        <f t="shared" si="94"/>
        <v>4075.2</v>
      </c>
      <c r="DA67" s="13">
        <f>DA69</f>
        <v>4149.9799999999996</v>
      </c>
      <c r="DB67" s="13">
        <f t="shared" ref="DB67:DT67" si="95">DB69</f>
        <v>0</v>
      </c>
      <c r="DC67" s="13">
        <f t="shared" si="95"/>
        <v>0</v>
      </c>
      <c r="DD67" s="13">
        <f t="shared" si="95"/>
        <v>0</v>
      </c>
      <c r="DE67" s="13">
        <f t="shared" si="95"/>
        <v>4149.9799999999996</v>
      </c>
      <c r="DF67" s="13">
        <f t="shared" si="95"/>
        <v>4102.96</v>
      </c>
      <c r="DG67" s="13">
        <f t="shared" si="95"/>
        <v>0</v>
      </c>
      <c r="DH67" s="13">
        <f t="shared" si="95"/>
        <v>0</v>
      </c>
      <c r="DI67" s="13">
        <f t="shared" si="95"/>
        <v>0</v>
      </c>
      <c r="DJ67" s="13">
        <f t="shared" si="95"/>
        <v>4102.96</v>
      </c>
      <c r="DK67" s="13">
        <f t="shared" ref="DK67:DO67" si="96">DK69</f>
        <v>4075.2</v>
      </c>
      <c r="DL67" s="13">
        <f t="shared" si="96"/>
        <v>0</v>
      </c>
      <c r="DM67" s="13">
        <f t="shared" si="96"/>
        <v>0</v>
      </c>
      <c r="DN67" s="13">
        <f t="shared" si="96"/>
        <v>0</v>
      </c>
      <c r="DO67" s="13">
        <f t="shared" si="96"/>
        <v>4075.2</v>
      </c>
      <c r="DP67" s="13">
        <f t="shared" si="95"/>
        <v>4149.9799999999996</v>
      </c>
      <c r="DQ67" s="13">
        <f t="shared" si="95"/>
        <v>0</v>
      </c>
      <c r="DR67" s="13">
        <f t="shared" si="95"/>
        <v>0</v>
      </c>
      <c r="DS67" s="13">
        <f t="shared" si="95"/>
        <v>0</v>
      </c>
      <c r="DT67" s="13">
        <f t="shared" si="95"/>
        <v>4149.9799999999996</v>
      </c>
      <c r="DU67" s="11" t="s">
        <v>52</v>
      </c>
    </row>
    <row r="68" spans="1:125" ht="14.4" x14ac:dyDescent="0.3">
      <c r="A68" s="11" t="s">
        <v>53</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5"/>
      <c r="AJ68" s="15"/>
      <c r="AK68" s="15"/>
      <c r="AL68" s="15"/>
      <c r="AM68" s="15"/>
      <c r="AN68" s="15"/>
      <c r="AO68" s="15"/>
      <c r="AP68" s="15"/>
      <c r="AQ68" s="15"/>
      <c r="AR68" s="15"/>
      <c r="AS68" s="16"/>
      <c r="AT68" s="16"/>
      <c r="AU68" s="16"/>
      <c r="AV68" s="16"/>
      <c r="AW68" s="16"/>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6"/>
      <c r="BX68" s="16"/>
      <c r="BY68" s="16"/>
      <c r="BZ68" s="16"/>
      <c r="CA68" s="16"/>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1"/>
    </row>
    <row r="69" spans="1:125" ht="126.75" customHeight="1" x14ac:dyDescent="0.3">
      <c r="A69" s="11" t="s">
        <v>438</v>
      </c>
      <c r="B69" s="12" t="s">
        <v>439</v>
      </c>
      <c r="C69" s="12" t="s">
        <v>52</v>
      </c>
      <c r="D69" s="12" t="s">
        <v>52</v>
      </c>
      <c r="E69" s="12" t="s">
        <v>52</v>
      </c>
      <c r="F69" s="12" t="s">
        <v>52</v>
      </c>
      <c r="G69" s="12" t="s">
        <v>52</v>
      </c>
      <c r="H69" s="12" t="s">
        <v>52</v>
      </c>
      <c r="I69" s="12" t="s">
        <v>52</v>
      </c>
      <c r="J69" s="12" t="s">
        <v>52</v>
      </c>
      <c r="K69" s="12" t="s">
        <v>52</v>
      </c>
      <c r="L69" s="12" t="s">
        <v>52</v>
      </c>
      <c r="M69" s="12" t="s">
        <v>52</v>
      </c>
      <c r="N69" s="12" t="s">
        <v>52</v>
      </c>
      <c r="O69" s="12" t="s">
        <v>52</v>
      </c>
      <c r="P69" s="12" t="s">
        <v>52</v>
      </c>
      <c r="Q69" s="12" t="s">
        <v>52</v>
      </c>
      <c r="R69" s="12" t="s">
        <v>52</v>
      </c>
      <c r="S69" s="12" t="s">
        <v>52</v>
      </c>
      <c r="T69" s="12" t="s">
        <v>52</v>
      </c>
      <c r="U69" s="12" t="s">
        <v>52</v>
      </c>
      <c r="V69" s="12" t="s">
        <v>52</v>
      </c>
      <c r="W69" s="12" t="s">
        <v>52</v>
      </c>
      <c r="X69" s="12" t="s">
        <v>52</v>
      </c>
      <c r="Y69" s="12" t="s">
        <v>52</v>
      </c>
      <c r="Z69" s="12" t="s">
        <v>52</v>
      </c>
      <c r="AA69" s="12" t="s">
        <v>52</v>
      </c>
      <c r="AB69" s="12" t="s">
        <v>52</v>
      </c>
      <c r="AC69" s="12" t="s">
        <v>52</v>
      </c>
      <c r="AD69" s="12" t="s">
        <v>52</v>
      </c>
      <c r="AE69" s="12" t="s">
        <v>52</v>
      </c>
      <c r="AF69" s="12" t="s">
        <v>52</v>
      </c>
      <c r="AG69" s="12" t="s">
        <v>52</v>
      </c>
      <c r="AH69" s="12" t="s">
        <v>52</v>
      </c>
      <c r="AI69" s="13">
        <v>4102.96</v>
      </c>
      <c r="AJ69" s="13">
        <v>4102.96</v>
      </c>
      <c r="AK69" s="13">
        <v>0</v>
      </c>
      <c r="AL69" s="13">
        <v>0</v>
      </c>
      <c r="AM69" s="13">
        <v>0</v>
      </c>
      <c r="AN69" s="13">
        <v>0</v>
      </c>
      <c r="AO69" s="13">
        <v>0</v>
      </c>
      <c r="AP69" s="13">
        <v>0</v>
      </c>
      <c r="AQ69" s="13">
        <v>4102.96</v>
      </c>
      <c r="AR69" s="13">
        <v>4102.96</v>
      </c>
      <c r="AS69" s="14">
        <v>4075.2</v>
      </c>
      <c r="AT69" s="14">
        <v>0</v>
      </c>
      <c r="AU69" s="14">
        <v>0</v>
      </c>
      <c r="AV69" s="14">
        <v>0</v>
      </c>
      <c r="AW69" s="14">
        <v>4075.2</v>
      </c>
      <c r="AX69" s="13">
        <f>AX71</f>
        <v>4149.9799999999996</v>
      </c>
      <c r="AY69" s="13">
        <f t="shared" ref="AY69:BB69" si="97">AY71</f>
        <v>0</v>
      </c>
      <c r="AZ69" s="13">
        <f t="shared" si="97"/>
        <v>0</v>
      </c>
      <c r="BA69" s="13">
        <f t="shared" si="97"/>
        <v>0</v>
      </c>
      <c r="BB69" s="13">
        <f t="shared" si="97"/>
        <v>4149.9799999999996</v>
      </c>
      <c r="BC69" s="13">
        <f t="shared" ref="BC69:BG69" si="98">BC71</f>
        <v>4149.9799999999996</v>
      </c>
      <c r="BD69" s="13">
        <f t="shared" si="98"/>
        <v>0</v>
      </c>
      <c r="BE69" s="13">
        <f t="shared" si="98"/>
        <v>0</v>
      </c>
      <c r="BF69" s="13">
        <f t="shared" si="98"/>
        <v>0</v>
      </c>
      <c r="BG69" s="13">
        <f t="shared" si="98"/>
        <v>4149.9799999999996</v>
      </c>
      <c r="BH69" s="13">
        <f t="shared" ref="BH69:BL69" si="99">BH71</f>
        <v>4149.9799999999996</v>
      </c>
      <c r="BI69" s="13">
        <f t="shared" si="99"/>
        <v>0</v>
      </c>
      <c r="BJ69" s="13">
        <f t="shared" si="99"/>
        <v>0</v>
      </c>
      <c r="BK69" s="13">
        <f t="shared" si="99"/>
        <v>0</v>
      </c>
      <c r="BL69" s="13">
        <f t="shared" si="99"/>
        <v>4149.9799999999996</v>
      </c>
      <c r="BM69" s="13">
        <v>4102.96</v>
      </c>
      <c r="BN69" s="13">
        <v>4102.96</v>
      </c>
      <c r="BO69" s="13">
        <v>0</v>
      </c>
      <c r="BP69" s="13">
        <v>0</v>
      </c>
      <c r="BQ69" s="13">
        <v>0</v>
      </c>
      <c r="BR69" s="13">
        <v>0</v>
      </c>
      <c r="BS69" s="13">
        <v>0</v>
      </c>
      <c r="BT69" s="13">
        <v>0</v>
      </c>
      <c r="BU69" s="13">
        <v>4102.96</v>
      </c>
      <c r="BV69" s="13">
        <v>4102.96</v>
      </c>
      <c r="BW69" s="14">
        <v>4075.2</v>
      </c>
      <c r="BX69" s="14">
        <v>0</v>
      </c>
      <c r="BY69" s="14">
        <v>0</v>
      </c>
      <c r="BZ69" s="14">
        <v>0</v>
      </c>
      <c r="CA69" s="14">
        <v>4075.2</v>
      </c>
      <c r="CB69" s="13">
        <f>CB71</f>
        <v>4149.9799999999996</v>
      </c>
      <c r="CC69" s="13">
        <f t="shared" ref="CC69:CP69" si="100">CC71</f>
        <v>0</v>
      </c>
      <c r="CD69" s="13">
        <f t="shared" si="100"/>
        <v>0</v>
      </c>
      <c r="CE69" s="13">
        <f t="shared" si="100"/>
        <v>0</v>
      </c>
      <c r="CF69" s="13">
        <f t="shared" si="100"/>
        <v>4149.9799999999996</v>
      </c>
      <c r="CG69" s="13">
        <f t="shared" si="100"/>
        <v>4149.9799999999996</v>
      </c>
      <c r="CH69" s="13">
        <f t="shared" si="100"/>
        <v>0</v>
      </c>
      <c r="CI69" s="13">
        <f t="shared" si="100"/>
        <v>0</v>
      </c>
      <c r="CJ69" s="13">
        <f t="shared" si="100"/>
        <v>0</v>
      </c>
      <c r="CK69" s="13">
        <f t="shared" si="100"/>
        <v>4149.9799999999996</v>
      </c>
      <c r="CL69" s="13">
        <f t="shared" si="100"/>
        <v>4149.9799999999996</v>
      </c>
      <c r="CM69" s="13">
        <f t="shared" si="100"/>
        <v>0</v>
      </c>
      <c r="CN69" s="13">
        <f t="shared" si="100"/>
        <v>0</v>
      </c>
      <c r="CO69" s="13">
        <f t="shared" si="100"/>
        <v>0</v>
      </c>
      <c r="CP69" s="13">
        <f t="shared" si="100"/>
        <v>4149.9799999999996</v>
      </c>
      <c r="CQ69" s="13">
        <f t="shared" ref="CQ69:CZ69" si="101">CQ71</f>
        <v>4102.96</v>
      </c>
      <c r="CR69" s="13">
        <f t="shared" si="101"/>
        <v>0</v>
      </c>
      <c r="CS69" s="13">
        <f t="shared" si="101"/>
        <v>0</v>
      </c>
      <c r="CT69" s="13">
        <f t="shared" si="101"/>
        <v>0</v>
      </c>
      <c r="CU69" s="13">
        <f t="shared" si="101"/>
        <v>4102.96</v>
      </c>
      <c r="CV69" s="13">
        <f t="shared" si="101"/>
        <v>4075.2</v>
      </c>
      <c r="CW69" s="13">
        <f t="shared" si="101"/>
        <v>0</v>
      </c>
      <c r="CX69" s="13">
        <f t="shared" si="101"/>
        <v>0</v>
      </c>
      <c r="CY69" s="13">
        <f t="shared" si="101"/>
        <v>0</v>
      </c>
      <c r="CZ69" s="13">
        <f t="shared" si="101"/>
        <v>4075.2</v>
      </c>
      <c r="DA69" s="13">
        <f>DA71</f>
        <v>4149.9799999999996</v>
      </c>
      <c r="DB69" s="13">
        <f t="shared" ref="DB69:DT69" si="102">DB71</f>
        <v>0</v>
      </c>
      <c r="DC69" s="13">
        <f t="shared" si="102"/>
        <v>0</v>
      </c>
      <c r="DD69" s="13">
        <f t="shared" si="102"/>
        <v>0</v>
      </c>
      <c r="DE69" s="13">
        <f t="shared" si="102"/>
        <v>4149.9799999999996</v>
      </c>
      <c r="DF69" s="13">
        <f t="shared" si="102"/>
        <v>4102.96</v>
      </c>
      <c r="DG69" s="13">
        <f t="shared" si="102"/>
        <v>0</v>
      </c>
      <c r="DH69" s="13">
        <f t="shared" si="102"/>
        <v>0</v>
      </c>
      <c r="DI69" s="13">
        <f t="shared" si="102"/>
        <v>0</v>
      </c>
      <c r="DJ69" s="13">
        <f t="shared" si="102"/>
        <v>4102.96</v>
      </c>
      <c r="DK69" s="13">
        <f t="shared" ref="DK69:DO69" si="103">DK71</f>
        <v>4075.2</v>
      </c>
      <c r="DL69" s="13">
        <f t="shared" si="103"/>
        <v>0</v>
      </c>
      <c r="DM69" s="13">
        <f t="shared" si="103"/>
        <v>0</v>
      </c>
      <c r="DN69" s="13">
        <f t="shared" si="103"/>
        <v>0</v>
      </c>
      <c r="DO69" s="13">
        <f t="shared" si="103"/>
        <v>4075.2</v>
      </c>
      <c r="DP69" s="13">
        <f t="shared" si="102"/>
        <v>4149.9799999999996</v>
      </c>
      <c r="DQ69" s="13">
        <f t="shared" si="102"/>
        <v>0</v>
      </c>
      <c r="DR69" s="13">
        <f t="shared" si="102"/>
        <v>0</v>
      </c>
      <c r="DS69" s="13">
        <f t="shared" si="102"/>
        <v>0</v>
      </c>
      <c r="DT69" s="13">
        <f t="shared" si="102"/>
        <v>4149.9799999999996</v>
      </c>
      <c r="DU69" s="11" t="s">
        <v>52</v>
      </c>
    </row>
    <row r="70" spans="1:125" ht="14.4" x14ac:dyDescent="0.3">
      <c r="A70" s="11" t="s">
        <v>53</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1"/>
    </row>
    <row r="71" spans="1:125" ht="102" x14ac:dyDescent="0.3">
      <c r="A71" s="11" t="s">
        <v>440</v>
      </c>
      <c r="B71" s="12" t="s">
        <v>441</v>
      </c>
      <c r="C71" s="12" t="s">
        <v>72</v>
      </c>
      <c r="D71" s="12" t="s">
        <v>442</v>
      </c>
      <c r="E71" s="12" t="s">
        <v>74</v>
      </c>
      <c r="F71" s="12"/>
      <c r="G71" s="12"/>
      <c r="H71" s="12"/>
      <c r="I71" s="12"/>
      <c r="J71" s="12"/>
      <c r="K71" s="12"/>
      <c r="L71" s="12"/>
      <c r="M71" s="12"/>
      <c r="N71" s="12"/>
      <c r="O71" s="12"/>
      <c r="P71" s="12"/>
      <c r="Q71" s="12"/>
      <c r="R71" s="12"/>
      <c r="S71" s="12"/>
      <c r="T71" s="12"/>
      <c r="U71" s="12"/>
      <c r="V71" s="12"/>
      <c r="W71" s="17" t="s">
        <v>443</v>
      </c>
      <c r="X71" s="12" t="s">
        <v>88</v>
      </c>
      <c r="Y71" s="12" t="s">
        <v>444</v>
      </c>
      <c r="Z71" s="12"/>
      <c r="AA71" s="12"/>
      <c r="AB71" s="12"/>
      <c r="AC71" s="17" t="s">
        <v>445</v>
      </c>
      <c r="AD71" s="12" t="s">
        <v>88</v>
      </c>
      <c r="AE71" s="12" t="s">
        <v>446</v>
      </c>
      <c r="AF71" s="12" t="s">
        <v>447</v>
      </c>
      <c r="AG71" s="12" t="s">
        <v>448</v>
      </c>
      <c r="AH71" s="12" t="s">
        <v>449</v>
      </c>
      <c r="AI71" s="13">
        <v>4102.96</v>
      </c>
      <c r="AJ71" s="13">
        <v>4102.96</v>
      </c>
      <c r="AK71" s="13">
        <v>0</v>
      </c>
      <c r="AL71" s="13">
        <v>0</v>
      </c>
      <c r="AM71" s="13">
        <v>0</v>
      </c>
      <c r="AN71" s="13">
        <v>0</v>
      </c>
      <c r="AO71" s="13">
        <v>0</v>
      </c>
      <c r="AP71" s="13">
        <v>0</v>
      </c>
      <c r="AQ71" s="13">
        <v>4102.96</v>
      </c>
      <c r="AR71" s="13">
        <v>4102.96</v>
      </c>
      <c r="AS71" s="13">
        <v>4075.2</v>
      </c>
      <c r="AT71" s="13">
        <v>0</v>
      </c>
      <c r="AU71" s="13">
        <v>0</v>
      </c>
      <c r="AV71" s="13">
        <v>0</v>
      </c>
      <c r="AW71" s="13">
        <v>4075.2</v>
      </c>
      <c r="AX71" s="13">
        <v>4149.9799999999996</v>
      </c>
      <c r="AY71" s="13">
        <v>0</v>
      </c>
      <c r="AZ71" s="13">
        <v>0</v>
      </c>
      <c r="BA71" s="13">
        <v>0</v>
      </c>
      <c r="BB71" s="13">
        <f t="shared" ref="BB71" si="104">AX71-AY71-AZ71-BA71</f>
        <v>4149.9799999999996</v>
      </c>
      <c r="BC71" s="13">
        <v>4149.9799999999996</v>
      </c>
      <c r="BD71" s="13">
        <v>0</v>
      </c>
      <c r="BE71" s="13">
        <v>0</v>
      </c>
      <c r="BF71" s="13">
        <v>0</v>
      </c>
      <c r="BG71" s="13">
        <f t="shared" ref="BG71" si="105">BC71-BD71-BE71-BF71</f>
        <v>4149.9799999999996</v>
      </c>
      <c r="BH71" s="13">
        <v>4149.9799999999996</v>
      </c>
      <c r="BI71" s="13">
        <v>0</v>
      </c>
      <c r="BJ71" s="13">
        <v>0</v>
      </c>
      <c r="BK71" s="13">
        <v>0</v>
      </c>
      <c r="BL71" s="13">
        <f t="shared" ref="BL71" si="106">BH71-BI71-BJ71-BK71</f>
        <v>4149.9799999999996</v>
      </c>
      <c r="BM71" s="13">
        <v>4102.96</v>
      </c>
      <c r="BN71" s="13">
        <v>4102.96</v>
      </c>
      <c r="BO71" s="13">
        <v>0</v>
      </c>
      <c r="BP71" s="13">
        <v>0</v>
      </c>
      <c r="BQ71" s="13">
        <v>0</v>
      </c>
      <c r="BR71" s="13">
        <v>0</v>
      </c>
      <c r="BS71" s="13">
        <v>0</v>
      </c>
      <c r="BT71" s="13">
        <v>0</v>
      </c>
      <c r="BU71" s="13">
        <v>4102.96</v>
      </c>
      <c r="BV71" s="13">
        <v>4102.96</v>
      </c>
      <c r="BW71" s="13">
        <v>4075.2</v>
      </c>
      <c r="BX71" s="13">
        <v>0</v>
      </c>
      <c r="BY71" s="13">
        <v>0</v>
      </c>
      <c r="BZ71" s="13">
        <v>0</v>
      </c>
      <c r="CA71" s="13">
        <v>4075.2</v>
      </c>
      <c r="CB71" s="13">
        <v>4149.9799999999996</v>
      </c>
      <c r="CC71" s="13">
        <v>0</v>
      </c>
      <c r="CD71" s="13">
        <v>0</v>
      </c>
      <c r="CE71" s="13">
        <v>0</v>
      </c>
      <c r="CF71" s="13">
        <f t="shared" ref="CF71" si="107">CB71-CC71-CD71-CE71</f>
        <v>4149.9799999999996</v>
      </c>
      <c r="CG71" s="13">
        <v>4149.9799999999996</v>
      </c>
      <c r="CH71" s="13">
        <v>0</v>
      </c>
      <c r="CI71" s="13">
        <v>0</v>
      </c>
      <c r="CJ71" s="13">
        <v>0</v>
      </c>
      <c r="CK71" s="13">
        <f t="shared" ref="CK71" si="108">CG71-CH71-CI71-CJ71</f>
        <v>4149.9799999999996</v>
      </c>
      <c r="CL71" s="13">
        <v>4149.9799999999996</v>
      </c>
      <c r="CM71" s="13">
        <v>0</v>
      </c>
      <c r="CN71" s="13">
        <v>0</v>
      </c>
      <c r="CO71" s="13">
        <v>0</v>
      </c>
      <c r="CP71" s="13">
        <f t="shared" ref="CP71" si="109">CL71-CM71-CN71-CO71</f>
        <v>4149.9799999999996</v>
      </c>
      <c r="CQ71" s="13">
        <v>4102.96</v>
      </c>
      <c r="CR71" s="13">
        <v>0</v>
      </c>
      <c r="CS71" s="13">
        <v>0</v>
      </c>
      <c r="CT71" s="13">
        <v>0</v>
      </c>
      <c r="CU71" s="13">
        <v>4102.96</v>
      </c>
      <c r="CV71" s="13">
        <f t="shared" ref="CV71" si="110">CW71+CX71+CY71+CZ71</f>
        <v>4075.2</v>
      </c>
      <c r="CW71" s="13">
        <v>0</v>
      </c>
      <c r="CX71" s="13">
        <v>0</v>
      </c>
      <c r="CY71" s="13">
        <v>0</v>
      </c>
      <c r="CZ71" s="13">
        <v>4075.2</v>
      </c>
      <c r="DA71" s="13">
        <v>4149.9799999999996</v>
      </c>
      <c r="DB71" s="13">
        <v>0</v>
      </c>
      <c r="DC71" s="13">
        <v>0</v>
      </c>
      <c r="DD71" s="13">
        <v>0</v>
      </c>
      <c r="DE71" s="13">
        <f t="shared" ref="DE71" si="111">DA71-DB71-DC71-DD71</f>
        <v>4149.9799999999996</v>
      </c>
      <c r="DF71" s="13">
        <v>4102.96</v>
      </c>
      <c r="DG71" s="13">
        <v>0</v>
      </c>
      <c r="DH71" s="13">
        <v>0</v>
      </c>
      <c r="DI71" s="13">
        <v>0</v>
      </c>
      <c r="DJ71" s="13">
        <v>4102.96</v>
      </c>
      <c r="DK71" s="13">
        <f t="shared" ref="DK71" si="112">DL71+DM71+DN71+DO71</f>
        <v>4075.2</v>
      </c>
      <c r="DL71" s="13">
        <v>0</v>
      </c>
      <c r="DM71" s="13">
        <v>0</v>
      </c>
      <c r="DN71" s="13">
        <v>0</v>
      </c>
      <c r="DO71" s="13">
        <v>4075.2</v>
      </c>
      <c r="DP71" s="13">
        <f t="shared" ref="DP71" si="113">DQ71+DR71+DS71+DT71</f>
        <v>4149.9799999999996</v>
      </c>
      <c r="DQ71" s="13">
        <f t="shared" ref="DQ71" si="114">DB71</f>
        <v>0</v>
      </c>
      <c r="DR71" s="13">
        <f t="shared" ref="DR71" si="115">DC71</f>
        <v>0</v>
      </c>
      <c r="DS71" s="13">
        <f t="shared" ref="DS71" si="116">DD71</f>
        <v>0</v>
      </c>
      <c r="DT71" s="13">
        <f t="shared" ref="DT71" si="117">DE71</f>
        <v>4149.9799999999996</v>
      </c>
      <c r="DU71" s="11" t="s">
        <v>69</v>
      </c>
    </row>
    <row r="72" spans="1:125" ht="189.75" customHeight="1" x14ac:dyDescent="0.3">
      <c r="A72" s="18" t="s">
        <v>450</v>
      </c>
      <c r="B72" s="12" t="s">
        <v>451</v>
      </c>
      <c r="C72" s="12" t="s">
        <v>52</v>
      </c>
      <c r="D72" s="12" t="s">
        <v>52</v>
      </c>
      <c r="E72" s="12" t="s">
        <v>52</v>
      </c>
      <c r="F72" s="12" t="s">
        <v>52</v>
      </c>
      <c r="G72" s="12" t="s">
        <v>52</v>
      </c>
      <c r="H72" s="12" t="s">
        <v>52</v>
      </c>
      <c r="I72" s="12" t="s">
        <v>52</v>
      </c>
      <c r="J72" s="12" t="s">
        <v>52</v>
      </c>
      <c r="K72" s="12" t="s">
        <v>52</v>
      </c>
      <c r="L72" s="12" t="s">
        <v>52</v>
      </c>
      <c r="M72" s="12" t="s">
        <v>52</v>
      </c>
      <c r="N72" s="12" t="s">
        <v>52</v>
      </c>
      <c r="O72" s="12" t="s">
        <v>52</v>
      </c>
      <c r="P72" s="12" t="s">
        <v>52</v>
      </c>
      <c r="Q72" s="12" t="s">
        <v>52</v>
      </c>
      <c r="R72" s="12" t="s">
        <v>52</v>
      </c>
      <c r="S72" s="12" t="s">
        <v>52</v>
      </c>
      <c r="T72" s="12" t="s">
        <v>52</v>
      </c>
      <c r="U72" s="12" t="s">
        <v>52</v>
      </c>
      <c r="V72" s="12" t="s">
        <v>52</v>
      </c>
      <c r="W72" s="12" t="s">
        <v>52</v>
      </c>
      <c r="X72" s="12" t="s">
        <v>52</v>
      </c>
      <c r="Y72" s="12" t="s">
        <v>52</v>
      </c>
      <c r="Z72" s="12" t="s">
        <v>52</v>
      </c>
      <c r="AA72" s="12" t="s">
        <v>52</v>
      </c>
      <c r="AB72" s="12" t="s">
        <v>52</v>
      </c>
      <c r="AC72" s="12" t="s">
        <v>52</v>
      </c>
      <c r="AD72" s="12" t="s">
        <v>52</v>
      </c>
      <c r="AE72" s="12" t="s">
        <v>52</v>
      </c>
      <c r="AF72" s="12" t="s">
        <v>52</v>
      </c>
      <c r="AG72" s="12" t="s">
        <v>52</v>
      </c>
      <c r="AH72" s="12" t="s">
        <v>52</v>
      </c>
      <c r="AI72" s="13">
        <v>82877.960000000006</v>
      </c>
      <c r="AJ72" s="13">
        <v>79791.179999999993</v>
      </c>
      <c r="AK72" s="13">
        <v>8981.31</v>
      </c>
      <c r="AL72" s="13">
        <v>8168.62</v>
      </c>
      <c r="AM72" s="13">
        <v>73896.649999999994</v>
      </c>
      <c r="AN72" s="13">
        <v>71622.559999999998</v>
      </c>
      <c r="AO72" s="13">
        <v>0</v>
      </c>
      <c r="AP72" s="13">
        <v>0</v>
      </c>
      <c r="AQ72" s="13">
        <v>0</v>
      </c>
      <c r="AR72" s="13">
        <v>0</v>
      </c>
      <c r="AS72" s="14">
        <v>80521</v>
      </c>
      <c r="AT72" s="14">
        <v>3596.57</v>
      </c>
      <c r="AU72" s="14">
        <v>76924.429999999993</v>
      </c>
      <c r="AV72" s="14">
        <v>0</v>
      </c>
      <c r="AW72" s="14">
        <v>0</v>
      </c>
      <c r="AX72" s="13">
        <f>AX74+AX80</f>
        <v>94073.500000000015</v>
      </c>
      <c r="AY72" s="13">
        <f t="shared" ref="AY72:BB72" si="118">AY74+AY80</f>
        <v>2054.5299999999997</v>
      </c>
      <c r="AZ72" s="13">
        <f t="shared" si="118"/>
        <v>92018.970000000016</v>
      </c>
      <c r="BA72" s="13">
        <f t="shared" si="118"/>
        <v>0</v>
      </c>
      <c r="BB72" s="13">
        <f t="shared" si="118"/>
        <v>0</v>
      </c>
      <c r="BC72" s="13">
        <f t="shared" ref="BC72:BG72" si="119">BC74+BC80</f>
        <v>96320.200000000012</v>
      </c>
      <c r="BD72" s="13">
        <f t="shared" si="119"/>
        <v>2944.72</v>
      </c>
      <c r="BE72" s="13">
        <f t="shared" si="119"/>
        <v>93375.48</v>
      </c>
      <c r="BF72" s="13">
        <f t="shared" si="119"/>
        <v>0</v>
      </c>
      <c r="BG72" s="13">
        <f t="shared" si="119"/>
        <v>-3.5527136788005009E-15</v>
      </c>
      <c r="BH72" s="13">
        <f t="shared" ref="BH72:BL72" si="120">BH74+BH80</f>
        <v>96321.600000000006</v>
      </c>
      <c r="BI72" s="13">
        <f t="shared" si="120"/>
        <v>2409.5299999999997</v>
      </c>
      <c r="BJ72" s="13">
        <f t="shared" si="120"/>
        <v>93912.07</v>
      </c>
      <c r="BK72" s="13">
        <f t="shared" si="120"/>
        <v>0</v>
      </c>
      <c r="BL72" s="13">
        <f t="shared" si="120"/>
        <v>-8.8817841970012523E-16</v>
      </c>
      <c r="BM72" s="13">
        <v>81749.820000000007</v>
      </c>
      <c r="BN72" s="13">
        <v>79601.03</v>
      </c>
      <c r="BO72" s="13">
        <v>8791.16</v>
      </c>
      <c r="BP72" s="13">
        <v>7978.46</v>
      </c>
      <c r="BQ72" s="13">
        <v>72958.67</v>
      </c>
      <c r="BR72" s="13">
        <v>71622.559999999998</v>
      </c>
      <c r="BS72" s="13">
        <v>0</v>
      </c>
      <c r="BT72" s="13">
        <v>0</v>
      </c>
      <c r="BU72" s="13">
        <v>0</v>
      </c>
      <c r="BV72" s="13">
        <v>0</v>
      </c>
      <c r="BW72" s="14">
        <v>74910.22</v>
      </c>
      <c r="BX72" s="14">
        <v>3566.57</v>
      </c>
      <c r="BY72" s="14">
        <v>71343.649999999994</v>
      </c>
      <c r="BZ72" s="14">
        <v>0</v>
      </c>
      <c r="CA72" s="14">
        <v>0</v>
      </c>
      <c r="CB72" s="13">
        <f>CB74+CB80</f>
        <v>75896.100000000006</v>
      </c>
      <c r="CC72" s="13">
        <f t="shared" ref="CC72:CZ72" si="121">CC74+CC80</f>
        <v>2054.5299999999997</v>
      </c>
      <c r="CD72" s="13">
        <f t="shared" si="121"/>
        <v>73841.569999999992</v>
      </c>
      <c r="CE72" s="13">
        <f t="shared" si="121"/>
        <v>0</v>
      </c>
      <c r="CF72" s="13">
        <f t="shared" si="121"/>
        <v>0</v>
      </c>
      <c r="CG72" s="13">
        <f t="shared" si="121"/>
        <v>77186.099999999991</v>
      </c>
      <c r="CH72" s="13">
        <f t="shared" si="121"/>
        <v>2944.72</v>
      </c>
      <c r="CI72" s="13">
        <f t="shared" si="121"/>
        <v>74241.38</v>
      </c>
      <c r="CJ72" s="13">
        <f t="shared" si="121"/>
        <v>0</v>
      </c>
      <c r="CK72" s="13">
        <f t="shared" si="121"/>
        <v>-3.5527136788005009E-15</v>
      </c>
      <c r="CL72" s="13">
        <f t="shared" si="121"/>
        <v>77187.499999999985</v>
      </c>
      <c r="CM72" s="13">
        <f t="shared" si="121"/>
        <v>2409.5299999999997</v>
      </c>
      <c r="CN72" s="13">
        <f t="shared" si="121"/>
        <v>74777.97</v>
      </c>
      <c r="CO72" s="13">
        <f t="shared" si="121"/>
        <v>0</v>
      </c>
      <c r="CP72" s="13">
        <f t="shared" si="121"/>
        <v>-8.8817841970012523E-16</v>
      </c>
      <c r="CQ72" s="13">
        <f t="shared" si="121"/>
        <v>82877.950000000012</v>
      </c>
      <c r="CR72" s="13">
        <f t="shared" si="121"/>
        <v>8981.31</v>
      </c>
      <c r="CS72" s="13">
        <f t="shared" si="121"/>
        <v>73896.650000000009</v>
      </c>
      <c r="CT72" s="13">
        <f t="shared" si="121"/>
        <v>0</v>
      </c>
      <c r="CU72" s="13">
        <f t="shared" si="121"/>
        <v>0</v>
      </c>
      <c r="CV72" s="13">
        <f t="shared" si="121"/>
        <v>80521</v>
      </c>
      <c r="CW72" s="13">
        <f t="shared" si="121"/>
        <v>3596.5699999999997</v>
      </c>
      <c r="CX72" s="13">
        <f t="shared" si="121"/>
        <v>76924.430000000008</v>
      </c>
      <c r="CY72" s="13">
        <f t="shared" si="121"/>
        <v>0</v>
      </c>
      <c r="CZ72" s="13">
        <f t="shared" si="121"/>
        <v>0</v>
      </c>
      <c r="DA72" s="13">
        <f>DA74+DA80</f>
        <v>94073.500000000015</v>
      </c>
      <c r="DB72" s="13">
        <f t="shared" ref="DB72:DT72" si="122">DB74+DB80</f>
        <v>2054.5299999999997</v>
      </c>
      <c r="DC72" s="13">
        <f t="shared" si="122"/>
        <v>92018.970000000016</v>
      </c>
      <c r="DD72" s="13">
        <f t="shared" si="122"/>
        <v>0</v>
      </c>
      <c r="DE72" s="13">
        <f t="shared" si="122"/>
        <v>0</v>
      </c>
      <c r="DF72" s="13">
        <f t="shared" si="122"/>
        <v>81749.820000000007</v>
      </c>
      <c r="DG72" s="13">
        <f t="shared" si="122"/>
        <v>8791.16</v>
      </c>
      <c r="DH72" s="13">
        <f t="shared" si="122"/>
        <v>72958.67</v>
      </c>
      <c r="DI72" s="13">
        <f t="shared" si="122"/>
        <v>0</v>
      </c>
      <c r="DJ72" s="13">
        <f t="shared" si="122"/>
        <v>0</v>
      </c>
      <c r="DK72" s="13">
        <f t="shared" si="122"/>
        <v>74910.22</v>
      </c>
      <c r="DL72" s="13">
        <f t="shared" si="122"/>
        <v>3566.5699999999997</v>
      </c>
      <c r="DM72" s="13">
        <f t="shared" si="122"/>
        <v>71343.649999999994</v>
      </c>
      <c r="DN72" s="13">
        <f t="shared" si="122"/>
        <v>0</v>
      </c>
      <c r="DO72" s="13">
        <f t="shared" si="122"/>
        <v>0</v>
      </c>
      <c r="DP72" s="13">
        <f t="shared" si="122"/>
        <v>75896.100000000006</v>
      </c>
      <c r="DQ72" s="13">
        <f t="shared" si="122"/>
        <v>2054.5299999999997</v>
      </c>
      <c r="DR72" s="13">
        <f t="shared" si="122"/>
        <v>73841.569999999992</v>
      </c>
      <c r="DS72" s="13">
        <f t="shared" si="122"/>
        <v>0</v>
      </c>
      <c r="DT72" s="13">
        <f t="shared" si="122"/>
        <v>0</v>
      </c>
      <c r="DU72" s="11" t="s">
        <v>52</v>
      </c>
    </row>
    <row r="73" spans="1:125" ht="14.4" x14ac:dyDescent="0.3">
      <c r="A73" s="11" t="s">
        <v>53</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5"/>
      <c r="AJ73" s="15"/>
      <c r="AK73" s="15"/>
      <c r="AL73" s="15"/>
      <c r="AM73" s="15"/>
      <c r="AN73" s="15"/>
      <c r="AO73" s="15"/>
      <c r="AP73" s="15"/>
      <c r="AQ73" s="15"/>
      <c r="AR73" s="15"/>
      <c r="AS73" s="16"/>
      <c r="AT73" s="16"/>
      <c r="AU73" s="16"/>
      <c r="AV73" s="16"/>
      <c r="AW73" s="16"/>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6"/>
      <c r="BX73" s="16"/>
      <c r="BY73" s="16"/>
      <c r="BZ73" s="16"/>
      <c r="CA73" s="16"/>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1"/>
    </row>
    <row r="74" spans="1:125" ht="51" customHeight="1" x14ac:dyDescent="0.3">
      <c r="A74" s="11" t="s">
        <v>452</v>
      </c>
      <c r="B74" s="12" t="s">
        <v>453</v>
      </c>
      <c r="C74" s="12" t="s">
        <v>52</v>
      </c>
      <c r="D74" s="12" t="s">
        <v>52</v>
      </c>
      <c r="E74" s="12" t="s">
        <v>52</v>
      </c>
      <c r="F74" s="12" t="s">
        <v>52</v>
      </c>
      <c r="G74" s="12" t="s">
        <v>52</v>
      </c>
      <c r="H74" s="12" t="s">
        <v>52</v>
      </c>
      <c r="I74" s="12" t="s">
        <v>52</v>
      </c>
      <c r="J74" s="12" t="s">
        <v>52</v>
      </c>
      <c r="K74" s="12" t="s">
        <v>52</v>
      </c>
      <c r="L74" s="12" t="s">
        <v>52</v>
      </c>
      <c r="M74" s="12" t="s">
        <v>52</v>
      </c>
      <c r="N74" s="12" t="s">
        <v>52</v>
      </c>
      <c r="O74" s="12" t="s">
        <v>52</v>
      </c>
      <c r="P74" s="12" t="s">
        <v>52</v>
      </c>
      <c r="Q74" s="12" t="s">
        <v>52</v>
      </c>
      <c r="R74" s="12" t="s">
        <v>52</v>
      </c>
      <c r="S74" s="12" t="s">
        <v>52</v>
      </c>
      <c r="T74" s="12" t="s">
        <v>52</v>
      </c>
      <c r="U74" s="12" t="s">
        <v>52</v>
      </c>
      <c r="V74" s="12" t="s">
        <v>52</v>
      </c>
      <c r="W74" s="12" t="s">
        <v>52</v>
      </c>
      <c r="X74" s="12" t="s">
        <v>52</v>
      </c>
      <c r="Y74" s="12" t="s">
        <v>52</v>
      </c>
      <c r="Z74" s="12" t="s">
        <v>52</v>
      </c>
      <c r="AA74" s="12" t="s">
        <v>52</v>
      </c>
      <c r="AB74" s="12" t="s">
        <v>52</v>
      </c>
      <c r="AC74" s="12" t="s">
        <v>52</v>
      </c>
      <c r="AD74" s="12" t="s">
        <v>52</v>
      </c>
      <c r="AE74" s="12" t="s">
        <v>52</v>
      </c>
      <c r="AF74" s="12" t="s">
        <v>52</v>
      </c>
      <c r="AG74" s="12" t="s">
        <v>52</v>
      </c>
      <c r="AH74" s="12" t="s">
        <v>52</v>
      </c>
      <c r="AI74" s="13">
        <v>8649.14</v>
      </c>
      <c r="AJ74" s="13">
        <v>7837.61</v>
      </c>
      <c r="AK74" s="13">
        <v>8649.14</v>
      </c>
      <c r="AL74" s="13">
        <v>7837.61</v>
      </c>
      <c r="AM74" s="13">
        <v>0</v>
      </c>
      <c r="AN74" s="13">
        <v>0</v>
      </c>
      <c r="AO74" s="13">
        <v>0</v>
      </c>
      <c r="AP74" s="13">
        <v>0</v>
      </c>
      <c r="AQ74" s="13">
        <v>0</v>
      </c>
      <c r="AR74" s="13">
        <v>0</v>
      </c>
      <c r="AS74" s="14">
        <v>3287.4</v>
      </c>
      <c r="AT74" s="14">
        <v>3287.4</v>
      </c>
      <c r="AU74" s="14">
        <v>0</v>
      </c>
      <c r="AV74" s="14">
        <v>0</v>
      </c>
      <c r="AW74" s="14">
        <v>0</v>
      </c>
      <c r="AX74" s="13">
        <f>SUM(AX76:AX79)</f>
        <v>1981.6</v>
      </c>
      <c r="AY74" s="13">
        <f t="shared" ref="AY74:BB74" si="123">SUM(AY76:AY79)</f>
        <v>1981.6</v>
      </c>
      <c r="AZ74" s="13">
        <f t="shared" si="123"/>
        <v>0</v>
      </c>
      <c r="BA74" s="13">
        <f t="shared" si="123"/>
        <v>0</v>
      </c>
      <c r="BB74" s="13">
        <f t="shared" si="123"/>
        <v>0</v>
      </c>
      <c r="BC74" s="13">
        <f t="shared" ref="BC74:BG74" si="124">SUM(BC76:BC79)</f>
        <v>2908.7999999999997</v>
      </c>
      <c r="BD74" s="13">
        <f t="shared" si="124"/>
        <v>2908.7999999999997</v>
      </c>
      <c r="BE74" s="13">
        <f t="shared" si="124"/>
        <v>0</v>
      </c>
      <c r="BF74" s="13">
        <f t="shared" si="124"/>
        <v>0</v>
      </c>
      <c r="BG74" s="13">
        <f t="shared" si="124"/>
        <v>0</v>
      </c>
      <c r="BH74" s="13">
        <f t="shared" ref="BH74:BL74" si="125">SUM(BH76:BH79)</f>
        <v>2397.6999999999998</v>
      </c>
      <c r="BI74" s="13">
        <f t="shared" si="125"/>
        <v>2397.6999999999998</v>
      </c>
      <c r="BJ74" s="13">
        <f t="shared" si="125"/>
        <v>0</v>
      </c>
      <c r="BK74" s="13">
        <f t="shared" si="125"/>
        <v>0</v>
      </c>
      <c r="BL74" s="13">
        <f t="shared" si="125"/>
        <v>0</v>
      </c>
      <c r="BM74" s="13">
        <v>8458.99</v>
      </c>
      <c r="BN74" s="13">
        <v>7647.46</v>
      </c>
      <c r="BO74" s="13">
        <v>8458.99</v>
      </c>
      <c r="BP74" s="13">
        <v>7647.46</v>
      </c>
      <c r="BQ74" s="13">
        <v>0</v>
      </c>
      <c r="BR74" s="13">
        <v>0</v>
      </c>
      <c r="BS74" s="13">
        <v>0</v>
      </c>
      <c r="BT74" s="13">
        <v>0</v>
      </c>
      <c r="BU74" s="13">
        <v>0</v>
      </c>
      <c r="BV74" s="13">
        <v>0</v>
      </c>
      <c r="BW74" s="14">
        <v>3257.4</v>
      </c>
      <c r="BX74" s="14">
        <v>3257.4</v>
      </c>
      <c r="BY74" s="14">
        <v>0</v>
      </c>
      <c r="BZ74" s="14">
        <v>0</v>
      </c>
      <c r="CA74" s="14">
        <v>0</v>
      </c>
      <c r="CB74" s="13">
        <f>SUM(CB76:CB79)</f>
        <v>1981.6</v>
      </c>
      <c r="CC74" s="13">
        <f t="shared" ref="CC74:CZ74" si="126">SUM(CC76:CC79)</f>
        <v>1981.6</v>
      </c>
      <c r="CD74" s="13">
        <f t="shared" si="126"/>
        <v>0</v>
      </c>
      <c r="CE74" s="13">
        <f t="shared" si="126"/>
        <v>0</v>
      </c>
      <c r="CF74" s="13">
        <f t="shared" si="126"/>
        <v>0</v>
      </c>
      <c r="CG74" s="13">
        <f t="shared" si="126"/>
        <v>2908.7999999999997</v>
      </c>
      <c r="CH74" s="13">
        <f t="shared" si="126"/>
        <v>2908.7999999999997</v>
      </c>
      <c r="CI74" s="13">
        <f t="shared" si="126"/>
        <v>0</v>
      </c>
      <c r="CJ74" s="13">
        <f t="shared" si="126"/>
        <v>0</v>
      </c>
      <c r="CK74" s="13">
        <f t="shared" si="126"/>
        <v>0</v>
      </c>
      <c r="CL74" s="13">
        <f t="shared" si="126"/>
        <v>2397.6999999999998</v>
      </c>
      <c r="CM74" s="13">
        <f t="shared" si="126"/>
        <v>2397.6999999999998</v>
      </c>
      <c r="CN74" s="13">
        <f t="shared" si="126"/>
        <v>0</v>
      </c>
      <c r="CO74" s="13">
        <f t="shared" si="126"/>
        <v>0</v>
      </c>
      <c r="CP74" s="13">
        <f t="shared" si="126"/>
        <v>0</v>
      </c>
      <c r="CQ74" s="13">
        <f t="shared" si="126"/>
        <v>8649.14</v>
      </c>
      <c r="CR74" s="13">
        <f t="shared" si="126"/>
        <v>8649.14</v>
      </c>
      <c r="CS74" s="13">
        <f t="shared" si="126"/>
        <v>0</v>
      </c>
      <c r="CT74" s="13">
        <f t="shared" si="126"/>
        <v>0</v>
      </c>
      <c r="CU74" s="13">
        <f t="shared" si="126"/>
        <v>0</v>
      </c>
      <c r="CV74" s="13">
        <f t="shared" si="126"/>
        <v>3287.3999999999996</v>
      </c>
      <c r="CW74" s="13">
        <f t="shared" si="126"/>
        <v>3287.3999999999996</v>
      </c>
      <c r="CX74" s="13">
        <f t="shared" si="126"/>
        <v>0</v>
      </c>
      <c r="CY74" s="13">
        <f t="shared" si="126"/>
        <v>0</v>
      </c>
      <c r="CZ74" s="13">
        <f t="shared" si="126"/>
        <v>0</v>
      </c>
      <c r="DA74" s="13">
        <f>SUM(DA76:DA79)</f>
        <v>1981.6</v>
      </c>
      <c r="DB74" s="13">
        <f t="shared" ref="DB74:DT74" si="127">SUM(DB76:DB79)</f>
        <v>1981.6</v>
      </c>
      <c r="DC74" s="13">
        <f t="shared" si="127"/>
        <v>0</v>
      </c>
      <c r="DD74" s="13">
        <f t="shared" si="127"/>
        <v>0</v>
      </c>
      <c r="DE74" s="13">
        <f t="shared" si="127"/>
        <v>0</v>
      </c>
      <c r="DF74" s="13">
        <f t="shared" si="127"/>
        <v>8458.99</v>
      </c>
      <c r="DG74" s="13">
        <f t="shared" si="127"/>
        <v>8458.99</v>
      </c>
      <c r="DH74" s="13">
        <f t="shared" si="127"/>
        <v>0</v>
      </c>
      <c r="DI74" s="13">
        <f t="shared" si="127"/>
        <v>0</v>
      </c>
      <c r="DJ74" s="13">
        <f t="shared" si="127"/>
        <v>0</v>
      </c>
      <c r="DK74" s="13">
        <f t="shared" si="127"/>
        <v>3257.3999999999996</v>
      </c>
      <c r="DL74" s="13">
        <f t="shared" si="127"/>
        <v>3257.3999999999996</v>
      </c>
      <c r="DM74" s="13">
        <f t="shared" si="127"/>
        <v>0</v>
      </c>
      <c r="DN74" s="13">
        <f t="shared" si="127"/>
        <v>0</v>
      </c>
      <c r="DO74" s="13">
        <f t="shared" si="127"/>
        <v>0</v>
      </c>
      <c r="DP74" s="13">
        <f t="shared" si="127"/>
        <v>1981.6</v>
      </c>
      <c r="DQ74" s="13">
        <f t="shared" si="127"/>
        <v>1981.6</v>
      </c>
      <c r="DR74" s="13">
        <f t="shared" si="127"/>
        <v>0</v>
      </c>
      <c r="DS74" s="13">
        <f t="shared" si="127"/>
        <v>0</v>
      </c>
      <c r="DT74" s="13">
        <f t="shared" si="127"/>
        <v>0</v>
      </c>
      <c r="DU74" s="11" t="s">
        <v>52</v>
      </c>
    </row>
    <row r="75" spans="1:125" ht="14.4" x14ac:dyDescent="0.3">
      <c r="A75" s="11" t="s">
        <v>53</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1"/>
    </row>
    <row r="76" spans="1:125" ht="66" customHeight="1" x14ac:dyDescent="0.3">
      <c r="A76" s="11" t="s">
        <v>454</v>
      </c>
      <c r="B76" s="12" t="s">
        <v>455</v>
      </c>
      <c r="C76" s="12"/>
      <c r="D76" s="12"/>
      <c r="E76" s="12"/>
      <c r="F76" s="12"/>
      <c r="G76" s="12"/>
      <c r="H76" s="12"/>
      <c r="I76" s="12"/>
      <c r="J76" s="12"/>
      <c r="K76" s="12"/>
      <c r="L76" s="12"/>
      <c r="M76" s="12"/>
      <c r="N76" s="12"/>
      <c r="O76" s="12"/>
      <c r="P76" s="12"/>
      <c r="Q76" s="12"/>
      <c r="R76" s="12"/>
      <c r="S76" s="12"/>
      <c r="T76" s="12"/>
      <c r="U76" s="12"/>
      <c r="V76" s="12"/>
      <c r="W76" s="12" t="s">
        <v>456</v>
      </c>
      <c r="X76" s="12" t="s">
        <v>457</v>
      </c>
      <c r="Y76" s="12" t="s">
        <v>458</v>
      </c>
      <c r="Z76" s="12"/>
      <c r="AA76" s="12"/>
      <c r="AB76" s="12"/>
      <c r="AC76" s="17" t="s">
        <v>459</v>
      </c>
      <c r="AD76" s="12" t="s">
        <v>88</v>
      </c>
      <c r="AE76" s="12" t="s">
        <v>460</v>
      </c>
      <c r="AF76" s="12"/>
      <c r="AG76" s="12" t="s">
        <v>338</v>
      </c>
      <c r="AH76" s="12" t="s">
        <v>78</v>
      </c>
      <c r="AI76" s="13">
        <v>1980.5</v>
      </c>
      <c r="AJ76" s="13">
        <v>1980.5</v>
      </c>
      <c r="AK76" s="13">
        <v>1980.5</v>
      </c>
      <c r="AL76" s="13">
        <v>1980.5</v>
      </c>
      <c r="AM76" s="13">
        <v>0</v>
      </c>
      <c r="AN76" s="13">
        <v>0</v>
      </c>
      <c r="AO76" s="13">
        <v>0</v>
      </c>
      <c r="AP76" s="13">
        <v>0</v>
      </c>
      <c r="AQ76" s="13">
        <v>0</v>
      </c>
      <c r="AR76" s="13">
        <v>0</v>
      </c>
      <c r="AS76" s="13">
        <v>1980.5</v>
      </c>
      <c r="AT76" s="13">
        <v>1980.5</v>
      </c>
      <c r="AU76" s="13">
        <v>0</v>
      </c>
      <c r="AV76" s="13">
        <v>0</v>
      </c>
      <c r="AW76" s="13">
        <v>0</v>
      </c>
      <c r="AX76" s="13">
        <v>1980.5</v>
      </c>
      <c r="AY76" s="13">
        <v>1980.5</v>
      </c>
      <c r="AZ76" s="13">
        <v>0</v>
      </c>
      <c r="BA76" s="13">
        <v>0</v>
      </c>
      <c r="BB76" s="13">
        <f t="shared" ref="BB76:BB79" si="128">AX76-AY76-AZ76-BA76</f>
        <v>0</v>
      </c>
      <c r="BC76" s="13">
        <v>2178.6</v>
      </c>
      <c r="BD76" s="13">
        <v>2178.6</v>
      </c>
      <c r="BE76" s="13">
        <v>0</v>
      </c>
      <c r="BF76" s="13">
        <v>0</v>
      </c>
      <c r="BG76" s="13">
        <f t="shared" ref="BG76:BG79" si="129">BC76-BD76-BE76-BF76</f>
        <v>0</v>
      </c>
      <c r="BH76" s="13">
        <v>2396.5</v>
      </c>
      <c r="BI76" s="13">
        <v>2396.5</v>
      </c>
      <c r="BJ76" s="13">
        <v>0</v>
      </c>
      <c r="BK76" s="13">
        <v>0</v>
      </c>
      <c r="BL76" s="13">
        <f t="shared" ref="BL76:BL79" si="130">BH76-BI76-BJ76-BK76</f>
        <v>0</v>
      </c>
      <c r="BM76" s="13">
        <v>1790.35</v>
      </c>
      <c r="BN76" s="13">
        <v>1790.35</v>
      </c>
      <c r="BO76" s="13">
        <v>1790.35</v>
      </c>
      <c r="BP76" s="13">
        <v>1790.35</v>
      </c>
      <c r="BQ76" s="13">
        <v>0</v>
      </c>
      <c r="BR76" s="13">
        <v>0</v>
      </c>
      <c r="BS76" s="13">
        <v>0</v>
      </c>
      <c r="BT76" s="13">
        <v>0</v>
      </c>
      <c r="BU76" s="13">
        <v>0</v>
      </c>
      <c r="BV76" s="13">
        <v>0</v>
      </c>
      <c r="BW76" s="13">
        <v>1950.5</v>
      </c>
      <c r="BX76" s="13">
        <v>1950.5</v>
      </c>
      <c r="BY76" s="13">
        <v>0</v>
      </c>
      <c r="BZ76" s="13">
        <v>0</v>
      </c>
      <c r="CA76" s="13">
        <v>0</v>
      </c>
      <c r="CB76" s="13">
        <v>1980.5</v>
      </c>
      <c r="CC76" s="13">
        <v>1980.5</v>
      </c>
      <c r="CD76" s="13">
        <v>0</v>
      </c>
      <c r="CE76" s="13">
        <v>0</v>
      </c>
      <c r="CF76" s="13">
        <f t="shared" ref="CF76:CF79" si="131">CB76-CC76-CD76-CE76</f>
        <v>0</v>
      </c>
      <c r="CG76" s="13">
        <v>2178.6</v>
      </c>
      <c r="CH76" s="13">
        <v>2178.6</v>
      </c>
      <c r="CI76" s="13">
        <v>0</v>
      </c>
      <c r="CJ76" s="13">
        <v>0</v>
      </c>
      <c r="CK76" s="13">
        <f t="shared" ref="CK76:CK79" si="132">CG76-CH76-CI76-CJ76</f>
        <v>0</v>
      </c>
      <c r="CL76" s="13">
        <v>2396.5</v>
      </c>
      <c r="CM76" s="13">
        <v>2396.5</v>
      </c>
      <c r="CN76" s="13">
        <v>0</v>
      </c>
      <c r="CO76" s="13">
        <v>0</v>
      </c>
      <c r="CP76" s="13">
        <f t="shared" ref="CP76:CP79" si="133">CL76-CM76-CN76-CO76</f>
        <v>0</v>
      </c>
      <c r="CQ76" s="13">
        <v>1980.5</v>
      </c>
      <c r="CR76" s="13">
        <v>1980.5</v>
      </c>
      <c r="CS76" s="13">
        <v>0</v>
      </c>
      <c r="CT76" s="13">
        <v>0</v>
      </c>
      <c r="CU76" s="13">
        <v>0</v>
      </c>
      <c r="CV76" s="13">
        <f t="shared" ref="CV76:CV79" si="134">CW76+CX76+CY76+CZ76</f>
        <v>1980.5</v>
      </c>
      <c r="CW76" s="13">
        <v>1980.5</v>
      </c>
      <c r="CX76" s="13">
        <v>0</v>
      </c>
      <c r="CY76" s="13">
        <v>0</v>
      </c>
      <c r="CZ76" s="13">
        <v>0</v>
      </c>
      <c r="DA76" s="13">
        <v>1980.5</v>
      </c>
      <c r="DB76" s="13">
        <v>1980.5</v>
      </c>
      <c r="DC76" s="13">
        <v>0</v>
      </c>
      <c r="DD76" s="13">
        <v>0</v>
      </c>
      <c r="DE76" s="13">
        <f t="shared" ref="DE76:DE79" si="135">DA76-DB76-DC76-DD76</f>
        <v>0</v>
      </c>
      <c r="DF76" s="13">
        <v>1790.35</v>
      </c>
      <c r="DG76" s="13">
        <v>1790.35</v>
      </c>
      <c r="DH76" s="13">
        <v>0</v>
      </c>
      <c r="DI76" s="13">
        <v>0</v>
      </c>
      <c r="DJ76" s="13">
        <v>0</v>
      </c>
      <c r="DK76" s="13">
        <f t="shared" ref="DK76:DK79" si="136">DL76+DM76+DN76+DO76</f>
        <v>1950.5</v>
      </c>
      <c r="DL76" s="13">
        <v>1950.5</v>
      </c>
      <c r="DM76" s="13">
        <v>0</v>
      </c>
      <c r="DN76" s="13">
        <v>0</v>
      </c>
      <c r="DO76" s="13">
        <v>0</v>
      </c>
      <c r="DP76" s="13">
        <f t="shared" ref="DP76" si="137">DQ76+DR76+DS76+DT76</f>
        <v>1980.5</v>
      </c>
      <c r="DQ76" s="13">
        <f t="shared" ref="DQ76" si="138">DB76</f>
        <v>1980.5</v>
      </c>
      <c r="DR76" s="13">
        <f t="shared" ref="DR76" si="139">DC76</f>
        <v>0</v>
      </c>
      <c r="DS76" s="13">
        <f t="shared" ref="DS76" si="140">DD76</f>
        <v>0</v>
      </c>
      <c r="DT76" s="13">
        <f t="shared" ref="DT76" si="141">DE76</f>
        <v>0</v>
      </c>
      <c r="DU76" s="11" t="s">
        <v>239</v>
      </c>
    </row>
    <row r="77" spans="1:125" ht="66.75" customHeight="1" x14ac:dyDescent="0.3">
      <c r="A77" s="11" t="s">
        <v>461</v>
      </c>
      <c r="B77" s="12" t="s">
        <v>462</v>
      </c>
      <c r="C77" s="12" t="s">
        <v>463</v>
      </c>
      <c r="D77" s="12" t="s">
        <v>464</v>
      </c>
      <c r="E77" s="12" t="s">
        <v>465</v>
      </c>
      <c r="F77" s="12"/>
      <c r="G77" s="12"/>
      <c r="H77" s="12"/>
      <c r="I77" s="12"/>
      <c r="J77" s="12"/>
      <c r="K77" s="12"/>
      <c r="L77" s="12"/>
      <c r="M77" s="12"/>
      <c r="N77" s="12"/>
      <c r="O77" s="12"/>
      <c r="P77" s="12"/>
      <c r="Q77" s="12"/>
      <c r="R77" s="12"/>
      <c r="S77" s="12"/>
      <c r="T77" s="12"/>
      <c r="U77" s="12"/>
      <c r="V77" s="12"/>
      <c r="W77" s="12" t="s">
        <v>466</v>
      </c>
      <c r="X77" s="12" t="s">
        <v>76</v>
      </c>
      <c r="Y77" s="12" t="s">
        <v>467</v>
      </c>
      <c r="Z77" s="12"/>
      <c r="AA77" s="12"/>
      <c r="AB77" s="12"/>
      <c r="AC77" s="12"/>
      <c r="AD77" s="12"/>
      <c r="AE77" s="12"/>
      <c r="AF77" s="12"/>
      <c r="AG77" s="12" t="s">
        <v>468</v>
      </c>
      <c r="AH77" s="12" t="s">
        <v>301</v>
      </c>
      <c r="AI77" s="13">
        <v>0</v>
      </c>
      <c r="AJ77" s="13">
        <v>0</v>
      </c>
      <c r="AK77" s="13">
        <v>0</v>
      </c>
      <c r="AL77" s="13">
        <v>0</v>
      </c>
      <c r="AM77" s="13">
        <v>0</v>
      </c>
      <c r="AN77" s="13">
        <v>0</v>
      </c>
      <c r="AO77" s="13">
        <v>0</v>
      </c>
      <c r="AP77" s="13">
        <v>0</v>
      </c>
      <c r="AQ77" s="13">
        <v>0</v>
      </c>
      <c r="AR77" s="13">
        <v>0</v>
      </c>
      <c r="AS77" s="13">
        <v>5.3</v>
      </c>
      <c r="AT77" s="13">
        <v>5.3</v>
      </c>
      <c r="AU77" s="13">
        <v>0</v>
      </c>
      <c r="AV77" s="13">
        <v>0</v>
      </c>
      <c r="AW77" s="13">
        <v>0</v>
      </c>
      <c r="AX77" s="13">
        <v>1.1000000000000001</v>
      </c>
      <c r="AY77" s="13">
        <v>1.1000000000000001</v>
      </c>
      <c r="AZ77" s="13">
        <v>0</v>
      </c>
      <c r="BA77" s="13">
        <v>0</v>
      </c>
      <c r="BB77" s="13">
        <f t="shared" si="128"/>
        <v>0</v>
      </c>
      <c r="BC77" s="13">
        <v>1.1000000000000001</v>
      </c>
      <c r="BD77" s="13">
        <v>1.1000000000000001</v>
      </c>
      <c r="BE77" s="13">
        <v>0</v>
      </c>
      <c r="BF77" s="13">
        <v>0</v>
      </c>
      <c r="BG77" s="13">
        <f t="shared" si="129"/>
        <v>0</v>
      </c>
      <c r="BH77" s="13">
        <v>1.2</v>
      </c>
      <c r="BI77" s="13">
        <v>1.2</v>
      </c>
      <c r="BJ77" s="13">
        <v>0</v>
      </c>
      <c r="BK77" s="13">
        <v>0</v>
      </c>
      <c r="BL77" s="13">
        <f t="shared" si="130"/>
        <v>0</v>
      </c>
      <c r="BM77" s="13">
        <v>0</v>
      </c>
      <c r="BN77" s="13">
        <v>0</v>
      </c>
      <c r="BO77" s="13">
        <v>0</v>
      </c>
      <c r="BP77" s="13">
        <v>0</v>
      </c>
      <c r="BQ77" s="13">
        <v>0</v>
      </c>
      <c r="BR77" s="13">
        <v>0</v>
      </c>
      <c r="BS77" s="13">
        <v>0</v>
      </c>
      <c r="BT77" s="13">
        <v>0</v>
      </c>
      <c r="BU77" s="13">
        <v>0</v>
      </c>
      <c r="BV77" s="13">
        <v>0</v>
      </c>
      <c r="BW77" s="13">
        <v>5.3</v>
      </c>
      <c r="BX77" s="13">
        <v>5.3</v>
      </c>
      <c r="BY77" s="13">
        <v>0</v>
      </c>
      <c r="BZ77" s="13">
        <v>0</v>
      </c>
      <c r="CA77" s="13">
        <v>0</v>
      </c>
      <c r="CB77" s="13">
        <v>1.1000000000000001</v>
      </c>
      <c r="CC77" s="13">
        <v>1.1000000000000001</v>
      </c>
      <c r="CD77" s="13">
        <v>0</v>
      </c>
      <c r="CE77" s="13">
        <v>0</v>
      </c>
      <c r="CF77" s="13">
        <f t="shared" si="131"/>
        <v>0</v>
      </c>
      <c r="CG77" s="13">
        <v>1.1000000000000001</v>
      </c>
      <c r="CH77" s="13">
        <v>1.1000000000000001</v>
      </c>
      <c r="CI77" s="13">
        <v>0</v>
      </c>
      <c r="CJ77" s="13">
        <v>0</v>
      </c>
      <c r="CK77" s="13">
        <f t="shared" si="132"/>
        <v>0</v>
      </c>
      <c r="CL77" s="13">
        <v>1.2</v>
      </c>
      <c r="CM77" s="13">
        <v>1.2</v>
      </c>
      <c r="CN77" s="13">
        <v>0</v>
      </c>
      <c r="CO77" s="13">
        <v>0</v>
      </c>
      <c r="CP77" s="13">
        <f t="shared" si="133"/>
        <v>0</v>
      </c>
      <c r="CQ77" s="13">
        <v>0</v>
      </c>
      <c r="CR77" s="13">
        <v>0</v>
      </c>
      <c r="CS77" s="13">
        <v>0</v>
      </c>
      <c r="CT77" s="13">
        <v>0</v>
      </c>
      <c r="CU77" s="13">
        <v>0</v>
      </c>
      <c r="CV77" s="13">
        <f t="shared" si="134"/>
        <v>5.3</v>
      </c>
      <c r="CW77" s="13">
        <v>5.3</v>
      </c>
      <c r="CX77" s="13">
        <v>0</v>
      </c>
      <c r="CY77" s="13">
        <v>0</v>
      </c>
      <c r="CZ77" s="13">
        <v>0</v>
      </c>
      <c r="DA77" s="13">
        <v>1.1000000000000001</v>
      </c>
      <c r="DB77" s="13">
        <v>1.1000000000000001</v>
      </c>
      <c r="DC77" s="13">
        <v>0</v>
      </c>
      <c r="DD77" s="13">
        <v>0</v>
      </c>
      <c r="DE77" s="13">
        <f t="shared" si="135"/>
        <v>0</v>
      </c>
      <c r="DF77" s="13">
        <v>0</v>
      </c>
      <c r="DG77" s="13">
        <v>0</v>
      </c>
      <c r="DH77" s="13">
        <v>0</v>
      </c>
      <c r="DI77" s="13">
        <v>0</v>
      </c>
      <c r="DJ77" s="13">
        <v>0</v>
      </c>
      <c r="DK77" s="13">
        <f t="shared" si="136"/>
        <v>5.3</v>
      </c>
      <c r="DL77" s="13">
        <v>5.3</v>
      </c>
      <c r="DM77" s="13">
        <v>0</v>
      </c>
      <c r="DN77" s="13">
        <v>0</v>
      </c>
      <c r="DO77" s="13">
        <v>0</v>
      </c>
      <c r="DP77" s="13">
        <f t="shared" ref="DP77:DP79" si="142">DQ77+DR77+DS77+DT77</f>
        <v>1.1000000000000001</v>
      </c>
      <c r="DQ77" s="13">
        <f t="shared" ref="DQ77:DQ79" si="143">DB77</f>
        <v>1.1000000000000001</v>
      </c>
      <c r="DR77" s="13">
        <f t="shared" ref="DR77:DR79" si="144">DC77</f>
        <v>0</v>
      </c>
      <c r="DS77" s="13">
        <f t="shared" ref="DS77:DS79" si="145">DD77</f>
        <v>0</v>
      </c>
      <c r="DT77" s="13">
        <f t="shared" ref="DT77:DT79" si="146">DE77</f>
        <v>0</v>
      </c>
      <c r="DU77" s="11" t="s">
        <v>239</v>
      </c>
    </row>
    <row r="78" spans="1:125" ht="195" customHeight="1" x14ac:dyDescent="0.3">
      <c r="A78" s="18" t="s">
        <v>469</v>
      </c>
      <c r="B78" s="12" t="s">
        <v>470</v>
      </c>
      <c r="C78" s="12" t="s">
        <v>471</v>
      </c>
      <c r="D78" s="12" t="s">
        <v>472</v>
      </c>
      <c r="E78" s="12" t="s">
        <v>473</v>
      </c>
      <c r="F78" s="12"/>
      <c r="G78" s="12"/>
      <c r="H78" s="12"/>
      <c r="I78" s="12"/>
      <c r="J78" s="12" t="s">
        <v>474</v>
      </c>
      <c r="K78" s="12" t="s">
        <v>76</v>
      </c>
      <c r="L78" s="12" t="s">
        <v>475</v>
      </c>
      <c r="M78" s="12"/>
      <c r="N78" s="12"/>
      <c r="O78" s="12"/>
      <c r="P78" s="12"/>
      <c r="Q78" s="12"/>
      <c r="R78" s="12"/>
      <c r="S78" s="12"/>
      <c r="T78" s="12"/>
      <c r="U78" s="12"/>
      <c r="V78" s="12"/>
      <c r="W78" s="12"/>
      <c r="X78" s="12"/>
      <c r="Y78" s="12"/>
      <c r="Z78" s="12" t="s">
        <v>476</v>
      </c>
      <c r="AA78" s="12" t="s">
        <v>76</v>
      </c>
      <c r="AB78" s="12" t="s">
        <v>477</v>
      </c>
      <c r="AC78" s="12"/>
      <c r="AD78" s="12"/>
      <c r="AE78" s="12"/>
      <c r="AF78" s="12"/>
      <c r="AG78" s="12" t="s">
        <v>370</v>
      </c>
      <c r="AH78" s="12" t="s">
        <v>371</v>
      </c>
      <c r="AI78" s="13">
        <v>5361.84</v>
      </c>
      <c r="AJ78" s="13">
        <v>5206.32</v>
      </c>
      <c r="AK78" s="13">
        <v>5361.84</v>
      </c>
      <c r="AL78" s="13">
        <v>5206.32</v>
      </c>
      <c r="AM78" s="13">
        <v>0</v>
      </c>
      <c r="AN78" s="13">
        <v>0</v>
      </c>
      <c r="AO78" s="13">
        <v>0</v>
      </c>
      <c r="AP78" s="13">
        <v>0</v>
      </c>
      <c r="AQ78" s="13">
        <v>0</v>
      </c>
      <c r="AR78" s="13">
        <v>0</v>
      </c>
      <c r="AS78" s="13">
        <v>1301.5999999999999</v>
      </c>
      <c r="AT78" s="13">
        <v>1301.5999999999999</v>
      </c>
      <c r="AU78" s="13">
        <v>0</v>
      </c>
      <c r="AV78" s="13">
        <v>0</v>
      </c>
      <c r="AW78" s="13">
        <v>0</v>
      </c>
      <c r="AX78" s="13">
        <v>0</v>
      </c>
      <c r="AY78" s="13">
        <v>0</v>
      </c>
      <c r="AZ78" s="13">
        <v>0</v>
      </c>
      <c r="BA78" s="13">
        <v>0</v>
      </c>
      <c r="BB78" s="13">
        <f t="shared" si="128"/>
        <v>0</v>
      </c>
      <c r="BC78" s="13">
        <v>0</v>
      </c>
      <c r="BD78" s="13">
        <v>0</v>
      </c>
      <c r="BE78" s="13">
        <v>0</v>
      </c>
      <c r="BF78" s="13">
        <v>0</v>
      </c>
      <c r="BG78" s="13">
        <f t="shared" si="129"/>
        <v>0</v>
      </c>
      <c r="BH78" s="13">
        <v>0</v>
      </c>
      <c r="BI78" s="13">
        <v>0</v>
      </c>
      <c r="BJ78" s="13">
        <v>0</v>
      </c>
      <c r="BK78" s="13">
        <v>0</v>
      </c>
      <c r="BL78" s="13">
        <f t="shared" si="130"/>
        <v>0</v>
      </c>
      <c r="BM78" s="13">
        <v>5361.84</v>
      </c>
      <c r="BN78" s="13">
        <v>5206.32</v>
      </c>
      <c r="BO78" s="13">
        <v>5361.84</v>
      </c>
      <c r="BP78" s="13">
        <v>5206.32</v>
      </c>
      <c r="BQ78" s="13">
        <v>0</v>
      </c>
      <c r="BR78" s="13">
        <v>0</v>
      </c>
      <c r="BS78" s="13">
        <v>0</v>
      </c>
      <c r="BT78" s="13">
        <v>0</v>
      </c>
      <c r="BU78" s="13">
        <v>0</v>
      </c>
      <c r="BV78" s="13">
        <v>0</v>
      </c>
      <c r="BW78" s="13">
        <v>1301.5999999999999</v>
      </c>
      <c r="BX78" s="13">
        <v>1301.5999999999999</v>
      </c>
      <c r="BY78" s="13">
        <v>0</v>
      </c>
      <c r="BZ78" s="13">
        <v>0</v>
      </c>
      <c r="CA78" s="13">
        <v>0</v>
      </c>
      <c r="CB78" s="13">
        <v>0</v>
      </c>
      <c r="CC78" s="13">
        <v>0</v>
      </c>
      <c r="CD78" s="13">
        <v>0</v>
      </c>
      <c r="CE78" s="13">
        <v>0</v>
      </c>
      <c r="CF78" s="13">
        <f t="shared" si="131"/>
        <v>0</v>
      </c>
      <c r="CG78" s="13">
        <v>0</v>
      </c>
      <c r="CH78" s="13">
        <v>0</v>
      </c>
      <c r="CI78" s="13">
        <v>0</v>
      </c>
      <c r="CJ78" s="13">
        <v>0</v>
      </c>
      <c r="CK78" s="13">
        <f t="shared" si="132"/>
        <v>0</v>
      </c>
      <c r="CL78" s="13">
        <v>0</v>
      </c>
      <c r="CM78" s="13">
        <v>0</v>
      </c>
      <c r="CN78" s="13">
        <v>0</v>
      </c>
      <c r="CO78" s="13">
        <v>0</v>
      </c>
      <c r="CP78" s="13">
        <f t="shared" si="133"/>
        <v>0</v>
      </c>
      <c r="CQ78" s="13">
        <v>5361.84</v>
      </c>
      <c r="CR78" s="13">
        <v>5361.84</v>
      </c>
      <c r="CS78" s="13">
        <v>0</v>
      </c>
      <c r="CT78" s="13">
        <v>0</v>
      </c>
      <c r="CU78" s="13">
        <v>0</v>
      </c>
      <c r="CV78" s="13">
        <f t="shared" si="134"/>
        <v>1301.5999999999999</v>
      </c>
      <c r="CW78" s="13">
        <v>1301.5999999999999</v>
      </c>
      <c r="CX78" s="13">
        <v>0</v>
      </c>
      <c r="CY78" s="13">
        <v>0</v>
      </c>
      <c r="CZ78" s="13">
        <v>0</v>
      </c>
      <c r="DA78" s="13">
        <v>0</v>
      </c>
      <c r="DB78" s="13">
        <v>0</v>
      </c>
      <c r="DC78" s="13">
        <v>0</v>
      </c>
      <c r="DD78" s="13">
        <v>0</v>
      </c>
      <c r="DE78" s="13">
        <f t="shared" si="135"/>
        <v>0</v>
      </c>
      <c r="DF78" s="13">
        <v>5361.84</v>
      </c>
      <c r="DG78" s="13">
        <v>5361.84</v>
      </c>
      <c r="DH78" s="13">
        <v>0</v>
      </c>
      <c r="DI78" s="13">
        <v>0</v>
      </c>
      <c r="DJ78" s="13">
        <v>0</v>
      </c>
      <c r="DK78" s="13">
        <f t="shared" si="136"/>
        <v>1301.5999999999999</v>
      </c>
      <c r="DL78" s="13">
        <v>1301.5999999999999</v>
      </c>
      <c r="DM78" s="13">
        <v>0</v>
      </c>
      <c r="DN78" s="13">
        <v>0</v>
      </c>
      <c r="DO78" s="13">
        <v>0</v>
      </c>
      <c r="DP78" s="13">
        <f t="shared" si="142"/>
        <v>0</v>
      </c>
      <c r="DQ78" s="13">
        <f t="shared" si="143"/>
        <v>0</v>
      </c>
      <c r="DR78" s="13">
        <f t="shared" si="144"/>
        <v>0</v>
      </c>
      <c r="DS78" s="13">
        <f t="shared" si="145"/>
        <v>0</v>
      </c>
      <c r="DT78" s="13">
        <f t="shared" si="146"/>
        <v>0</v>
      </c>
      <c r="DU78" s="11" t="s">
        <v>239</v>
      </c>
    </row>
    <row r="79" spans="1:125" ht="109.5" customHeight="1" x14ac:dyDescent="0.3">
      <c r="A79" s="11" t="s">
        <v>478</v>
      </c>
      <c r="B79" s="12" t="s">
        <v>479</v>
      </c>
      <c r="C79" s="12" t="s">
        <v>480</v>
      </c>
      <c r="D79" s="12" t="s">
        <v>481</v>
      </c>
      <c r="E79" s="12" t="s">
        <v>482</v>
      </c>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t="s">
        <v>370</v>
      </c>
      <c r="AH79" s="12" t="s">
        <v>371</v>
      </c>
      <c r="AI79" s="13">
        <v>1306.8</v>
      </c>
      <c r="AJ79" s="13">
        <v>650.79</v>
      </c>
      <c r="AK79" s="13">
        <v>1306.8</v>
      </c>
      <c r="AL79" s="13">
        <v>650.79</v>
      </c>
      <c r="AM79" s="13">
        <v>0</v>
      </c>
      <c r="AN79" s="13">
        <v>0</v>
      </c>
      <c r="AO79" s="13">
        <v>0</v>
      </c>
      <c r="AP79" s="13">
        <v>0</v>
      </c>
      <c r="AQ79" s="13">
        <v>0</v>
      </c>
      <c r="AR79" s="13">
        <v>0</v>
      </c>
      <c r="AS79" s="13">
        <v>0</v>
      </c>
      <c r="AT79" s="13">
        <v>0</v>
      </c>
      <c r="AU79" s="13">
        <v>0</v>
      </c>
      <c r="AV79" s="13">
        <v>0</v>
      </c>
      <c r="AW79" s="13">
        <v>0</v>
      </c>
      <c r="AX79" s="13">
        <v>0</v>
      </c>
      <c r="AY79" s="13">
        <v>0</v>
      </c>
      <c r="AZ79" s="13">
        <v>0</v>
      </c>
      <c r="BA79" s="13">
        <v>0</v>
      </c>
      <c r="BB79" s="13">
        <f t="shared" si="128"/>
        <v>0</v>
      </c>
      <c r="BC79" s="13">
        <v>729.1</v>
      </c>
      <c r="BD79" s="13">
        <v>729.1</v>
      </c>
      <c r="BE79" s="13">
        <v>0</v>
      </c>
      <c r="BF79" s="13">
        <v>0</v>
      </c>
      <c r="BG79" s="13">
        <f t="shared" si="129"/>
        <v>0</v>
      </c>
      <c r="BH79" s="13">
        <v>0</v>
      </c>
      <c r="BI79" s="13">
        <v>0</v>
      </c>
      <c r="BJ79" s="13">
        <v>0</v>
      </c>
      <c r="BK79" s="13">
        <v>0</v>
      </c>
      <c r="BL79" s="13">
        <f t="shared" si="130"/>
        <v>0</v>
      </c>
      <c r="BM79" s="13">
        <v>1306.8</v>
      </c>
      <c r="BN79" s="13">
        <v>650.79</v>
      </c>
      <c r="BO79" s="13">
        <v>1306.8</v>
      </c>
      <c r="BP79" s="13">
        <v>650.79</v>
      </c>
      <c r="BQ79" s="13">
        <v>0</v>
      </c>
      <c r="BR79" s="13">
        <v>0</v>
      </c>
      <c r="BS79" s="13">
        <v>0</v>
      </c>
      <c r="BT79" s="13">
        <v>0</v>
      </c>
      <c r="BU79" s="13">
        <v>0</v>
      </c>
      <c r="BV79" s="13">
        <v>0</v>
      </c>
      <c r="BW79" s="13">
        <v>0</v>
      </c>
      <c r="BX79" s="13">
        <v>0</v>
      </c>
      <c r="BY79" s="13">
        <v>0</v>
      </c>
      <c r="BZ79" s="13">
        <v>0</v>
      </c>
      <c r="CA79" s="13">
        <v>0</v>
      </c>
      <c r="CB79" s="13">
        <v>0</v>
      </c>
      <c r="CC79" s="13">
        <v>0</v>
      </c>
      <c r="CD79" s="13">
        <v>0</v>
      </c>
      <c r="CE79" s="13">
        <v>0</v>
      </c>
      <c r="CF79" s="13">
        <f t="shared" si="131"/>
        <v>0</v>
      </c>
      <c r="CG79" s="13">
        <v>729.1</v>
      </c>
      <c r="CH79" s="13">
        <v>729.1</v>
      </c>
      <c r="CI79" s="13">
        <v>0</v>
      </c>
      <c r="CJ79" s="13">
        <v>0</v>
      </c>
      <c r="CK79" s="13">
        <f t="shared" si="132"/>
        <v>0</v>
      </c>
      <c r="CL79" s="13">
        <v>0</v>
      </c>
      <c r="CM79" s="13">
        <v>0</v>
      </c>
      <c r="CN79" s="13">
        <v>0</v>
      </c>
      <c r="CO79" s="13">
        <v>0</v>
      </c>
      <c r="CP79" s="13">
        <f t="shared" si="133"/>
        <v>0</v>
      </c>
      <c r="CQ79" s="13">
        <v>1306.8</v>
      </c>
      <c r="CR79" s="13">
        <v>1306.8</v>
      </c>
      <c r="CS79" s="13">
        <v>0</v>
      </c>
      <c r="CT79" s="13">
        <v>0</v>
      </c>
      <c r="CU79" s="13">
        <v>0</v>
      </c>
      <c r="CV79" s="13">
        <f t="shared" si="134"/>
        <v>0</v>
      </c>
      <c r="CW79" s="13">
        <v>0</v>
      </c>
      <c r="CX79" s="13">
        <v>0</v>
      </c>
      <c r="CY79" s="13">
        <v>0</v>
      </c>
      <c r="CZ79" s="13">
        <v>0</v>
      </c>
      <c r="DA79" s="13">
        <v>0</v>
      </c>
      <c r="DB79" s="13">
        <v>0</v>
      </c>
      <c r="DC79" s="13">
        <v>0</v>
      </c>
      <c r="DD79" s="13">
        <v>0</v>
      </c>
      <c r="DE79" s="13">
        <f t="shared" si="135"/>
        <v>0</v>
      </c>
      <c r="DF79" s="13">
        <v>1306.8</v>
      </c>
      <c r="DG79" s="13">
        <v>1306.8</v>
      </c>
      <c r="DH79" s="13">
        <v>0</v>
      </c>
      <c r="DI79" s="13">
        <v>0</v>
      </c>
      <c r="DJ79" s="13">
        <v>0</v>
      </c>
      <c r="DK79" s="13">
        <f t="shared" si="136"/>
        <v>0</v>
      </c>
      <c r="DL79" s="13">
        <v>0</v>
      </c>
      <c r="DM79" s="13">
        <v>0</v>
      </c>
      <c r="DN79" s="13">
        <v>0</v>
      </c>
      <c r="DO79" s="13">
        <v>0</v>
      </c>
      <c r="DP79" s="13">
        <f t="shared" si="142"/>
        <v>0</v>
      </c>
      <c r="DQ79" s="13">
        <f t="shared" si="143"/>
        <v>0</v>
      </c>
      <c r="DR79" s="13">
        <f t="shared" si="144"/>
        <v>0</v>
      </c>
      <c r="DS79" s="13">
        <f t="shared" si="145"/>
        <v>0</v>
      </c>
      <c r="DT79" s="13">
        <f t="shared" si="146"/>
        <v>0</v>
      </c>
      <c r="DU79" s="11" t="s">
        <v>239</v>
      </c>
    </row>
    <row r="80" spans="1:125" ht="30.6" x14ac:dyDescent="0.3">
      <c r="A80" s="11" t="s">
        <v>483</v>
      </c>
      <c r="B80" s="12" t="s">
        <v>484</v>
      </c>
      <c r="C80" s="12" t="s">
        <v>52</v>
      </c>
      <c r="D80" s="12" t="s">
        <v>52</v>
      </c>
      <c r="E80" s="12" t="s">
        <v>52</v>
      </c>
      <c r="F80" s="12" t="s">
        <v>52</v>
      </c>
      <c r="G80" s="12" t="s">
        <v>52</v>
      </c>
      <c r="H80" s="12" t="s">
        <v>52</v>
      </c>
      <c r="I80" s="12" t="s">
        <v>52</v>
      </c>
      <c r="J80" s="12" t="s">
        <v>52</v>
      </c>
      <c r="K80" s="12" t="s">
        <v>52</v>
      </c>
      <c r="L80" s="12" t="s">
        <v>52</v>
      </c>
      <c r="M80" s="12" t="s">
        <v>52</v>
      </c>
      <c r="N80" s="12" t="s">
        <v>52</v>
      </c>
      <c r="O80" s="12" t="s">
        <v>52</v>
      </c>
      <c r="P80" s="12" t="s">
        <v>52</v>
      </c>
      <c r="Q80" s="12" t="s">
        <v>52</v>
      </c>
      <c r="R80" s="12" t="s">
        <v>52</v>
      </c>
      <c r="S80" s="12" t="s">
        <v>52</v>
      </c>
      <c r="T80" s="12" t="s">
        <v>52</v>
      </c>
      <c r="U80" s="12" t="s">
        <v>52</v>
      </c>
      <c r="V80" s="12" t="s">
        <v>52</v>
      </c>
      <c r="W80" s="12" t="s">
        <v>52</v>
      </c>
      <c r="X80" s="12" t="s">
        <v>52</v>
      </c>
      <c r="Y80" s="12" t="s">
        <v>52</v>
      </c>
      <c r="Z80" s="12" t="s">
        <v>52</v>
      </c>
      <c r="AA80" s="12" t="s">
        <v>52</v>
      </c>
      <c r="AB80" s="12" t="s">
        <v>52</v>
      </c>
      <c r="AC80" s="12" t="s">
        <v>52</v>
      </c>
      <c r="AD80" s="12" t="s">
        <v>52</v>
      </c>
      <c r="AE80" s="12" t="s">
        <v>52</v>
      </c>
      <c r="AF80" s="12" t="s">
        <v>52</v>
      </c>
      <c r="AG80" s="12" t="s">
        <v>52</v>
      </c>
      <c r="AH80" s="12" t="s">
        <v>52</v>
      </c>
      <c r="AI80" s="13">
        <v>74228.820000000007</v>
      </c>
      <c r="AJ80" s="13">
        <v>71953.570000000007</v>
      </c>
      <c r="AK80" s="13">
        <v>332.17</v>
      </c>
      <c r="AL80" s="13">
        <v>331.01</v>
      </c>
      <c r="AM80" s="13">
        <v>73896.649999999994</v>
      </c>
      <c r="AN80" s="13">
        <v>71622.559999999998</v>
      </c>
      <c r="AO80" s="13">
        <v>0</v>
      </c>
      <c r="AP80" s="13">
        <v>0</v>
      </c>
      <c r="AQ80" s="13">
        <v>0</v>
      </c>
      <c r="AR80" s="13">
        <v>0</v>
      </c>
      <c r="AS80" s="14">
        <v>77233.600000000006</v>
      </c>
      <c r="AT80" s="14">
        <v>309.17</v>
      </c>
      <c r="AU80" s="14">
        <v>76924.429999999993</v>
      </c>
      <c r="AV80" s="14">
        <v>0</v>
      </c>
      <c r="AW80" s="14">
        <v>0</v>
      </c>
      <c r="AX80" s="13">
        <f>SUM(AX82:AX89)</f>
        <v>92091.900000000009</v>
      </c>
      <c r="AY80" s="13">
        <f t="shared" ref="AY80:BL80" si="147">SUM(AY82:AY89)</f>
        <v>72.930000000000007</v>
      </c>
      <c r="AZ80" s="13">
        <f t="shared" si="147"/>
        <v>92018.970000000016</v>
      </c>
      <c r="BA80" s="13">
        <f t="shared" si="147"/>
        <v>0</v>
      </c>
      <c r="BB80" s="13">
        <f t="shared" si="147"/>
        <v>0</v>
      </c>
      <c r="BC80" s="13">
        <f t="shared" si="147"/>
        <v>93411.400000000009</v>
      </c>
      <c r="BD80" s="13">
        <f t="shared" si="147"/>
        <v>35.92</v>
      </c>
      <c r="BE80" s="13">
        <f t="shared" si="147"/>
        <v>93375.48</v>
      </c>
      <c r="BF80" s="13">
        <f t="shared" si="147"/>
        <v>0</v>
      </c>
      <c r="BG80" s="13">
        <f t="shared" si="147"/>
        <v>-3.5527136788005009E-15</v>
      </c>
      <c r="BH80" s="13">
        <f t="shared" si="147"/>
        <v>93923.900000000009</v>
      </c>
      <c r="BI80" s="13">
        <f t="shared" si="147"/>
        <v>11.83</v>
      </c>
      <c r="BJ80" s="13">
        <f t="shared" si="147"/>
        <v>93912.07</v>
      </c>
      <c r="BK80" s="13">
        <f t="shared" si="147"/>
        <v>0</v>
      </c>
      <c r="BL80" s="13">
        <f t="shared" si="147"/>
        <v>-8.8817841970012523E-16</v>
      </c>
      <c r="BM80" s="13">
        <v>73290.84</v>
      </c>
      <c r="BN80" s="13">
        <v>71953.570000000007</v>
      </c>
      <c r="BO80" s="13">
        <v>332.17</v>
      </c>
      <c r="BP80" s="13">
        <v>331.01</v>
      </c>
      <c r="BQ80" s="13">
        <v>72958.67</v>
      </c>
      <c r="BR80" s="13">
        <v>71622.559999999998</v>
      </c>
      <c r="BS80" s="13">
        <v>0</v>
      </c>
      <c r="BT80" s="13">
        <v>0</v>
      </c>
      <c r="BU80" s="13">
        <v>0</v>
      </c>
      <c r="BV80" s="13">
        <v>0</v>
      </c>
      <c r="BW80" s="14">
        <v>71652.820000000007</v>
      </c>
      <c r="BX80" s="14">
        <v>309.17</v>
      </c>
      <c r="BY80" s="14">
        <v>71343.649999999994</v>
      </c>
      <c r="BZ80" s="14">
        <v>0</v>
      </c>
      <c r="CA80" s="14">
        <v>0</v>
      </c>
      <c r="CB80" s="13">
        <f>SUM(CB82:CB89)</f>
        <v>73914.5</v>
      </c>
      <c r="CC80" s="13">
        <f t="shared" ref="CC80:CZ80" si="148">SUM(CC82:CC89)</f>
        <v>72.930000000000007</v>
      </c>
      <c r="CD80" s="13">
        <f t="shared" si="148"/>
        <v>73841.569999999992</v>
      </c>
      <c r="CE80" s="13">
        <f t="shared" si="148"/>
        <v>0</v>
      </c>
      <c r="CF80" s="13">
        <f t="shared" si="148"/>
        <v>0</v>
      </c>
      <c r="CG80" s="13">
        <f t="shared" si="148"/>
        <v>74277.299999999988</v>
      </c>
      <c r="CH80" s="13">
        <f t="shared" si="148"/>
        <v>35.92</v>
      </c>
      <c r="CI80" s="13">
        <f t="shared" si="148"/>
        <v>74241.38</v>
      </c>
      <c r="CJ80" s="13">
        <f t="shared" si="148"/>
        <v>0</v>
      </c>
      <c r="CK80" s="13">
        <f t="shared" si="148"/>
        <v>-3.5527136788005009E-15</v>
      </c>
      <c r="CL80" s="13">
        <f t="shared" si="148"/>
        <v>74789.799999999988</v>
      </c>
      <c r="CM80" s="13">
        <f t="shared" si="148"/>
        <v>11.83</v>
      </c>
      <c r="CN80" s="13">
        <f t="shared" si="148"/>
        <v>74777.97</v>
      </c>
      <c r="CO80" s="13">
        <f t="shared" si="148"/>
        <v>0</v>
      </c>
      <c r="CP80" s="13">
        <f t="shared" si="148"/>
        <v>-8.8817841970012523E-16</v>
      </c>
      <c r="CQ80" s="13">
        <f t="shared" si="148"/>
        <v>74228.810000000012</v>
      </c>
      <c r="CR80" s="13">
        <f t="shared" si="148"/>
        <v>332.17</v>
      </c>
      <c r="CS80" s="13">
        <f t="shared" si="148"/>
        <v>73896.650000000009</v>
      </c>
      <c r="CT80" s="13">
        <f t="shared" si="148"/>
        <v>0</v>
      </c>
      <c r="CU80" s="13">
        <f t="shared" si="148"/>
        <v>0</v>
      </c>
      <c r="CV80" s="13">
        <f t="shared" si="148"/>
        <v>77233.600000000006</v>
      </c>
      <c r="CW80" s="13">
        <f t="shared" si="148"/>
        <v>309.17</v>
      </c>
      <c r="CX80" s="13">
        <f t="shared" si="148"/>
        <v>76924.430000000008</v>
      </c>
      <c r="CY80" s="13">
        <f t="shared" si="148"/>
        <v>0</v>
      </c>
      <c r="CZ80" s="13">
        <f t="shared" si="148"/>
        <v>0</v>
      </c>
      <c r="DA80" s="13">
        <f>SUM(DA82:DA89)</f>
        <v>92091.900000000009</v>
      </c>
      <c r="DB80" s="13">
        <f t="shared" ref="DB80:DT80" si="149">SUM(DB82:DB89)</f>
        <v>72.930000000000007</v>
      </c>
      <c r="DC80" s="13">
        <f t="shared" si="149"/>
        <v>92018.970000000016</v>
      </c>
      <c r="DD80" s="13">
        <f t="shared" si="149"/>
        <v>0</v>
      </c>
      <c r="DE80" s="13">
        <f t="shared" si="149"/>
        <v>0</v>
      </c>
      <c r="DF80" s="13">
        <f t="shared" si="149"/>
        <v>73290.83</v>
      </c>
      <c r="DG80" s="13">
        <f t="shared" si="149"/>
        <v>332.17</v>
      </c>
      <c r="DH80" s="13">
        <f t="shared" si="149"/>
        <v>72958.67</v>
      </c>
      <c r="DI80" s="13">
        <f t="shared" si="149"/>
        <v>0</v>
      </c>
      <c r="DJ80" s="13">
        <f t="shared" si="149"/>
        <v>0</v>
      </c>
      <c r="DK80" s="13">
        <f t="shared" si="149"/>
        <v>71652.820000000007</v>
      </c>
      <c r="DL80" s="13">
        <f t="shared" si="149"/>
        <v>309.17</v>
      </c>
      <c r="DM80" s="13">
        <f t="shared" si="149"/>
        <v>71343.649999999994</v>
      </c>
      <c r="DN80" s="13">
        <f t="shared" si="149"/>
        <v>0</v>
      </c>
      <c r="DO80" s="13">
        <f t="shared" si="149"/>
        <v>0</v>
      </c>
      <c r="DP80" s="13">
        <f t="shared" si="149"/>
        <v>73914.5</v>
      </c>
      <c r="DQ80" s="13">
        <f t="shared" si="149"/>
        <v>72.930000000000007</v>
      </c>
      <c r="DR80" s="13">
        <f t="shared" si="149"/>
        <v>73841.569999999992</v>
      </c>
      <c r="DS80" s="13">
        <f t="shared" si="149"/>
        <v>0</v>
      </c>
      <c r="DT80" s="13">
        <f t="shared" si="149"/>
        <v>0</v>
      </c>
      <c r="DU80" s="11" t="s">
        <v>52</v>
      </c>
    </row>
    <row r="81" spans="1:125" ht="14.4" x14ac:dyDescent="0.3">
      <c r="A81" s="11" t="s">
        <v>53</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1"/>
    </row>
    <row r="82" spans="1:125" ht="346.8" x14ac:dyDescent="0.3">
      <c r="A82" s="11" t="s">
        <v>372</v>
      </c>
      <c r="B82" s="12" t="s">
        <v>485</v>
      </c>
      <c r="C82" s="17" t="s">
        <v>486</v>
      </c>
      <c r="D82" s="12" t="s">
        <v>487</v>
      </c>
      <c r="E82" s="12" t="s">
        <v>488</v>
      </c>
      <c r="F82" s="12"/>
      <c r="G82" s="12"/>
      <c r="H82" s="12"/>
      <c r="I82" s="12"/>
      <c r="J82" s="17" t="s">
        <v>489</v>
      </c>
      <c r="K82" s="12" t="s">
        <v>76</v>
      </c>
      <c r="L82" s="12" t="s">
        <v>490</v>
      </c>
      <c r="M82" s="12"/>
      <c r="N82" s="12"/>
      <c r="O82" s="12"/>
      <c r="P82" s="12"/>
      <c r="Q82" s="12"/>
      <c r="R82" s="12"/>
      <c r="S82" s="12"/>
      <c r="T82" s="12"/>
      <c r="U82" s="12"/>
      <c r="V82" s="12"/>
      <c r="W82" s="17" t="s">
        <v>491</v>
      </c>
      <c r="X82" s="12" t="s">
        <v>492</v>
      </c>
      <c r="Y82" s="12" t="s">
        <v>493</v>
      </c>
      <c r="Z82" s="17" t="s">
        <v>494</v>
      </c>
      <c r="AA82" s="12" t="s">
        <v>164</v>
      </c>
      <c r="AB82" s="12" t="s">
        <v>495</v>
      </c>
      <c r="AC82" s="17" t="s">
        <v>496</v>
      </c>
      <c r="AD82" s="12" t="s">
        <v>497</v>
      </c>
      <c r="AE82" s="12" t="s">
        <v>498</v>
      </c>
      <c r="AF82" s="12"/>
      <c r="AG82" s="12" t="s">
        <v>499</v>
      </c>
      <c r="AH82" s="12" t="s">
        <v>500</v>
      </c>
      <c r="AI82" s="13">
        <v>864.59</v>
      </c>
      <c r="AJ82" s="13">
        <v>851.76</v>
      </c>
      <c r="AK82" s="13">
        <v>0</v>
      </c>
      <c r="AL82" s="13">
        <v>0</v>
      </c>
      <c r="AM82" s="13">
        <v>864.59</v>
      </c>
      <c r="AN82" s="13">
        <v>851.76</v>
      </c>
      <c r="AO82" s="13">
        <v>0</v>
      </c>
      <c r="AP82" s="13">
        <v>0</v>
      </c>
      <c r="AQ82" s="13">
        <v>0</v>
      </c>
      <c r="AR82" s="13">
        <v>0</v>
      </c>
      <c r="AS82" s="13">
        <v>726.73</v>
      </c>
      <c r="AT82" s="13">
        <v>0</v>
      </c>
      <c r="AU82" s="13">
        <v>726.73</v>
      </c>
      <c r="AV82" s="13">
        <v>0</v>
      </c>
      <c r="AW82" s="13">
        <v>0</v>
      </c>
      <c r="AX82" s="13">
        <v>677.03</v>
      </c>
      <c r="AY82" s="13">
        <v>0</v>
      </c>
      <c r="AZ82" s="13">
        <v>677.03</v>
      </c>
      <c r="BA82" s="13">
        <v>0</v>
      </c>
      <c r="BB82" s="13">
        <f t="shared" ref="BB82:BB89" si="150">AX82-AY82-AZ82-BA82</f>
        <v>0</v>
      </c>
      <c r="BC82" s="13">
        <v>673.24</v>
      </c>
      <c r="BD82" s="13">
        <v>0</v>
      </c>
      <c r="BE82" s="13">
        <v>673.24</v>
      </c>
      <c r="BF82" s="13">
        <v>0</v>
      </c>
      <c r="BG82" s="13">
        <f t="shared" ref="BG82:BG89" si="151">BC82-BD82-BE82-BF82</f>
        <v>0</v>
      </c>
      <c r="BH82" s="13">
        <v>690.77</v>
      </c>
      <c r="BI82" s="13">
        <v>0</v>
      </c>
      <c r="BJ82" s="13">
        <v>690.77</v>
      </c>
      <c r="BK82" s="13">
        <v>0</v>
      </c>
      <c r="BL82" s="13">
        <f t="shared" ref="BL82:BL89" si="152">BH82-BI82-BJ82-BK82</f>
        <v>0</v>
      </c>
      <c r="BM82" s="13">
        <v>864.59</v>
      </c>
      <c r="BN82" s="13">
        <v>851.76</v>
      </c>
      <c r="BO82" s="13">
        <v>0</v>
      </c>
      <c r="BP82" s="13">
        <v>0</v>
      </c>
      <c r="BQ82" s="13">
        <v>864.59</v>
      </c>
      <c r="BR82" s="13">
        <v>851.76</v>
      </c>
      <c r="BS82" s="13">
        <v>0</v>
      </c>
      <c r="BT82" s="13">
        <v>0</v>
      </c>
      <c r="BU82" s="13">
        <v>0</v>
      </c>
      <c r="BV82" s="13">
        <v>0</v>
      </c>
      <c r="BW82" s="13">
        <v>726.73</v>
      </c>
      <c r="BX82" s="13">
        <v>0</v>
      </c>
      <c r="BY82" s="13">
        <v>726.73</v>
      </c>
      <c r="BZ82" s="13">
        <v>0</v>
      </c>
      <c r="CA82" s="13">
        <v>0</v>
      </c>
      <c r="CB82" s="13">
        <v>677.03</v>
      </c>
      <c r="CC82" s="13">
        <v>0</v>
      </c>
      <c r="CD82" s="13">
        <v>677.03</v>
      </c>
      <c r="CE82" s="13">
        <v>0</v>
      </c>
      <c r="CF82" s="13">
        <f t="shared" ref="CF82:CF84" si="153">CB82-CC82-CD82-CE82</f>
        <v>0</v>
      </c>
      <c r="CG82" s="13">
        <v>673.24</v>
      </c>
      <c r="CH82" s="13">
        <v>0</v>
      </c>
      <c r="CI82" s="13">
        <v>673.24</v>
      </c>
      <c r="CJ82" s="13">
        <v>0</v>
      </c>
      <c r="CK82" s="13">
        <f t="shared" ref="CK82:CK83" si="154">CG82-CH82-CI82-CJ82</f>
        <v>0</v>
      </c>
      <c r="CL82" s="13">
        <v>690.77</v>
      </c>
      <c r="CM82" s="13">
        <v>0</v>
      </c>
      <c r="CN82" s="13">
        <v>690.77</v>
      </c>
      <c r="CO82" s="13">
        <v>0</v>
      </c>
      <c r="CP82" s="13">
        <f t="shared" ref="CP82:CP83" si="155">CL82-CM82-CN82-CO82</f>
        <v>0</v>
      </c>
      <c r="CQ82" s="13">
        <v>864.59</v>
      </c>
      <c r="CR82" s="13">
        <v>0</v>
      </c>
      <c r="CS82" s="13">
        <v>864.59</v>
      </c>
      <c r="CT82" s="13">
        <v>0</v>
      </c>
      <c r="CU82" s="13">
        <v>0</v>
      </c>
      <c r="CV82" s="13">
        <f t="shared" ref="CV82:CV89" si="156">CW82+CX82+CY82+CZ82</f>
        <v>726.73</v>
      </c>
      <c r="CW82" s="13">
        <v>0</v>
      </c>
      <c r="CX82" s="13">
        <v>726.73</v>
      </c>
      <c r="CY82" s="13">
        <v>0</v>
      </c>
      <c r="CZ82" s="13">
        <v>0</v>
      </c>
      <c r="DA82" s="13">
        <v>677.03</v>
      </c>
      <c r="DB82" s="13">
        <v>0</v>
      </c>
      <c r="DC82" s="13">
        <v>677.03</v>
      </c>
      <c r="DD82" s="13">
        <v>0</v>
      </c>
      <c r="DE82" s="13">
        <f t="shared" ref="DE82:DE84" si="157">DA82-DB82-DC82-DD82</f>
        <v>0</v>
      </c>
      <c r="DF82" s="13">
        <v>864.59</v>
      </c>
      <c r="DG82" s="13">
        <v>0</v>
      </c>
      <c r="DH82" s="13">
        <v>864.59</v>
      </c>
      <c r="DI82" s="13">
        <v>0</v>
      </c>
      <c r="DJ82" s="13">
        <v>0</v>
      </c>
      <c r="DK82" s="13">
        <f t="shared" ref="DK82:DK89" si="158">DL82+DM82+DN82+DO82</f>
        <v>726.73</v>
      </c>
      <c r="DL82" s="13">
        <v>0</v>
      </c>
      <c r="DM82" s="13">
        <v>726.73</v>
      </c>
      <c r="DN82" s="13">
        <v>0</v>
      </c>
      <c r="DO82" s="13">
        <v>0</v>
      </c>
      <c r="DP82" s="13">
        <f t="shared" ref="DP82" si="159">DQ82+DR82+DS82+DT82</f>
        <v>677.03</v>
      </c>
      <c r="DQ82" s="13">
        <f t="shared" ref="DQ82" si="160">DB82</f>
        <v>0</v>
      </c>
      <c r="DR82" s="13">
        <f t="shared" ref="DR82" si="161">DC82</f>
        <v>677.03</v>
      </c>
      <c r="DS82" s="13">
        <f t="shared" ref="DS82" si="162">DD82</f>
        <v>0</v>
      </c>
      <c r="DT82" s="13">
        <f t="shared" ref="DT82" si="163">DE82</f>
        <v>0</v>
      </c>
      <c r="DU82" s="11" t="s">
        <v>239</v>
      </c>
    </row>
    <row r="83" spans="1:125" ht="214.2" x14ac:dyDescent="0.3">
      <c r="A83" s="11" t="s">
        <v>385</v>
      </c>
      <c r="B83" s="12" t="s">
        <v>501</v>
      </c>
      <c r="C83" s="17" t="s">
        <v>502</v>
      </c>
      <c r="D83" s="12" t="s">
        <v>503</v>
      </c>
      <c r="E83" s="12" t="s">
        <v>504</v>
      </c>
      <c r="F83" s="12"/>
      <c r="G83" s="12"/>
      <c r="H83" s="12"/>
      <c r="I83" s="12"/>
      <c r="J83" s="12"/>
      <c r="K83" s="12"/>
      <c r="L83" s="12"/>
      <c r="M83" s="12"/>
      <c r="N83" s="12"/>
      <c r="O83" s="12"/>
      <c r="P83" s="12"/>
      <c r="Q83" s="12"/>
      <c r="R83" s="12"/>
      <c r="S83" s="12"/>
      <c r="T83" s="12"/>
      <c r="U83" s="12"/>
      <c r="V83" s="12"/>
      <c r="W83" s="17" t="s">
        <v>505</v>
      </c>
      <c r="X83" s="12" t="s">
        <v>506</v>
      </c>
      <c r="Y83" s="12" t="s">
        <v>507</v>
      </c>
      <c r="Z83" s="17" t="s">
        <v>508</v>
      </c>
      <c r="AA83" s="12" t="s">
        <v>64</v>
      </c>
      <c r="AB83" s="12" t="s">
        <v>509</v>
      </c>
      <c r="AC83" s="17" t="s">
        <v>510</v>
      </c>
      <c r="AD83" s="12" t="s">
        <v>64</v>
      </c>
      <c r="AE83" s="12" t="s">
        <v>511</v>
      </c>
      <c r="AF83" s="12"/>
      <c r="AG83" s="12" t="s">
        <v>512</v>
      </c>
      <c r="AH83" s="12" t="s">
        <v>513</v>
      </c>
      <c r="AI83" s="13">
        <v>1914.56</v>
      </c>
      <c r="AJ83" s="13">
        <v>1914.56</v>
      </c>
      <c r="AK83" s="13">
        <v>0</v>
      </c>
      <c r="AL83" s="13">
        <v>0</v>
      </c>
      <c r="AM83" s="13">
        <v>1914.56</v>
      </c>
      <c r="AN83" s="13">
        <v>1914.56</v>
      </c>
      <c r="AO83" s="13">
        <v>0</v>
      </c>
      <c r="AP83" s="13">
        <v>0</v>
      </c>
      <c r="AQ83" s="13">
        <v>0</v>
      </c>
      <c r="AR83" s="13">
        <v>0</v>
      </c>
      <c r="AS83" s="13">
        <v>2251.4699999999998</v>
      </c>
      <c r="AT83" s="13">
        <v>0</v>
      </c>
      <c r="AU83" s="13">
        <v>2251.4699999999998</v>
      </c>
      <c r="AV83" s="13">
        <v>0</v>
      </c>
      <c r="AW83" s="13">
        <v>0</v>
      </c>
      <c r="AX83" s="13">
        <v>2087.83</v>
      </c>
      <c r="AY83" s="13">
        <v>0</v>
      </c>
      <c r="AZ83" s="13">
        <v>2087.83</v>
      </c>
      <c r="BA83" s="13">
        <v>0</v>
      </c>
      <c r="BB83" s="13">
        <f t="shared" si="150"/>
        <v>0</v>
      </c>
      <c r="BC83" s="13">
        <v>2076.62</v>
      </c>
      <c r="BD83" s="13">
        <v>0</v>
      </c>
      <c r="BE83" s="13">
        <v>2076.62</v>
      </c>
      <c r="BF83" s="13">
        <v>0</v>
      </c>
      <c r="BG83" s="13">
        <f t="shared" si="151"/>
        <v>0</v>
      </c>
      <c r="BH83" s="13">
        <v>2133.9899999999998</v>
      </c>
      <c r="BI83" s="13">
        <v>0</v>
      </c>
      <c r="BJ83" s="13">
        <v>2133.9899999999998</v>
      </c>
      <c r="BK83" s="13">
        <v>0</v>
      </c>
      <c r="BL83" s="13">
        <f t="shared" si="152"/>
        <v>0</v>
      </c>
      <c r="BM83" s="13">
        <v>1914.56</v>
      </c>
      <c r="BN83" s="13">
        <v>1914.56</v>
      </c>
      <c r="BO83" s="13">
        <v>0</v>
      </c>
      <c r="BP83" s="13">
        <v>0</v>
      </c>
      <c r="BQ83" s="13">
        <v>1914.56</v>
      </c>
      <c r="BR83" s="13">
        <v>1914.56</v>
      </c>
      <c r="BS83" s="13">
        <v>0</v>
      </c>
      <c r="BT83" s="13">
        <v>0</v>
      </c>
      <c r="BU83" s="13">
        <v>0</v>
      </c>
      <c r="BV83" s="13">
        <v>0</v>
      </c>
      <c r="BW83" s="13">
        <v>2251.4699999999998</v>
      </c>
      <c r="BX83" s="13">
        <v>0</v>
      </c>
      <c r="BY83" s="13">
        <v>2251.4699999999998</v>
      </c>
      <c r="BZ83" s="13">
        <v>0</v>
      </c>
      <c r="CA83" s="13">
        <v>0</v>
      </c>
      <c r="CB83" s="13">
        <v>2087.83</v>
      </c>
      <c r="CC83" s="13">
        <v>0</v>
      </c>
      <c r="CD83" s="13">
        <v>2087.83</v>
      </c>
      <c r="CE83" s="13">
        <v>0</v>
      </c>
      <c r="CF83" s="13">
        <f t="shared" si="153"/>
        <v>0</v>
      </c>
      <c r="CG83" s="13">
        <v>2076.62</v>
      </c>
      <c r="CH83" s="13">
        <v>0</v>
      </c>
      <c r="CI83" s="13">
        <v>2076.62</v>
      </c>
      <c r="CJ83" s="13">
        <v>0</v>
      </c>
      <c r="CK83" s="13">
        <f t="shared" si="154"/>
        <v>0</v>
      </c>
      <c r="CL83" s="13">
        <v>2133.9899999999998</v>
      </c>
      <c r="CM83" s="13">
        <v>0</v>
      </c>
      <c r="CN83" s="13">
        <v>2133.9899999999998</v>
      </c>
      <c r="CO83" s="13">
        <v>0</v>
      </c>
      <c r="CP83" s="13">
        <f t="shared" si="155"/>
        <v>0</v>
      </c>
      <c r="CQ83" s="13">
        <v>1914.56</v>
      </c>
      <c r="CR83" s="13">
        <v>0</v>
      </c>
      <c r="CS83" s="13">
        <v>1914.56</v>
      </c>
      <c r="CT83" s="13">
        <v>0</v>
      </c>
      <c r="CU83" s="13">
        <v>0</v>
      </c>
      <c r="CV83" s="13">
        <f t="shared" si="156"/>
        <v>2251.4699999999998</v>
      </c>
      <c r="CW83" s="13">
        <v>0</v>
      </c>
      <c r="CX83" s="13">
        <v>2251.4699999999998</v>
      </c>
      <c r="CY83" s="13">
        <v>0</v>
      </c>
      <c r="CZ83" s="13">
        <v>0</v>
      </c>
      <c r="DA83" s="13">
        <v>2087.83</v>
      </c>
      <c r="DB83" s="13">
        <v>0</v>
      </c>
      <c r="DC83" s="13">
        <v>2087.83</v>
      </c>
      <c r="DD83" s="13">
        <v>0</v>
      </c>
      <c r="DE83" s="13">
        <f t="shared" si="157"/>
        <v>0</v>
      </c>
      <c r="DF83" s="13">
        <v>1914.56</v>
      </c>
      <c r="DG83" s="13">
        <v>0</v>
      </c>
      <c r="DH83" s="13">
        <v>1914.56</v>
      </c>
      <c r="DI83" s="13">
        <v>0</v>
      </c>
      <c r="DJ83" s="13">
        <v>0</v>
      </c>
      <c r="DK83" s="13">
        <f t="shared" si="158"/>
        <v>2251.4699999999998</v>
      </c>
      <c r="DL83" s="13">
        <v>0</v>
      </c>
      <c r="DM83" s="13">
        <v>2251.4699999999998</v>
      </c>
      <c r="DN83" s="13">
        <v>0</v>
      </c>
      <c r="DO83" s="13">
        <v>0</v>
      </c>
      <c r="DP83" s="13">
        <f t="shared" ref="DP83:DP89" si="164">DQ83+DR83+DS83+DT83</f>
        <v>2087.83</v>
      </c>
      <c r="DQ83" s="13">
        <f t="shared" ref="DQ83:DQ89" si="165">DB83</f>
        <v>0</v>
      </c>
      <c r="DR83" s="13">
        <f t="shared" ref="DR83:DR89" si="166">DC83</f>
        <v>2087.83</v>
      </c>
      <c r="DS83" s="13">
        <f t="shared" ref="DS83:DS89" si="167">DD83</f>
        <v>0</v>
      </c>
      <c r="DT83" s="13">
        <f t="shared" ref="DT83:DT89" si="168">DE83</f>
        <v>0</v>
      </c>
      <c r="DU83" s="11" t="s">
        <v>239</v>
      </c>
    </row>
    <row r="84" spans="1:125" ht="224.4" x14ac:dyDescent="0.3">
      <c r="A84" s="18" t="s">
        <v>514</v>
      </c>
      <c r="B84" s="12" t="s">
        <v>515</v>
      </c>
      <c r="C84" s="12" t="s">
        <v>516</v>
      </c>
      <c r="D84" s="12" t="s">
        <v>517</v>
      </c>
      <c r="E84" s="12" t="s">
        <v>518</v>
      </c>
      <c r="F84" s="12"/>
      <c r="G84" s="12"/>
      <c r="H84" s="12"/>
      <c r="I84" s="12"/>
      <c r="J84" s="17" t="s">
        <v>519</v>
      </c>
      <c r="K84" s="12" t="s">
        <v>64</v>
      </c>
      <c r="L84" s="12" t="s">
        <v>520</v>
      </c>
      <c r="M84" s="12"/>
      <c r="N84" s="12"/>
      <c r="O84" s="12"/>
      <c r="P84" s="12"/>
      <c r="Q84" s="12"/>
      <c r="R84" s="12"/>
      <c r="S84" s="12"/>
      <c r="T84" s="12"/>
      <c r="U84" s="12"/>
      <c r="V84" s="12"/>
      <c r="W84" s="12" t="s">
        <v>291</v>
      </c>
      <c r="X84" s="12" t="s">
        <v>521</v>
      </c>
      <c r="Y84" s="12" t="s">
        <v>293</v>
      </c>
      <c r="Z84" s="17" t="s">
        <v>522</v>
      </c>
      <c r="AA84" s="12" t="s">
        <v>523</v>
      </c>
      <c r="AB84" s="12" t="s">
        <v>402</v>
      </c>
      <c r="AC84" s="12" t="s">
        <v>304</v>
      </c>
      <c r="AD84" s="12" t="s">
        <v>76</v>
      </c>
      <c r="AE84" s="12" t="s">
        <v>305</v>
      </c>
      <c r="AF84" s="12" t="s">
        <v>299</v>
      </c>
      <c r="AG84" s="12" t="s">
        <v>300</v>
      </c>
      <c r="AH84" s="12" t="s">
        <v>301</v>
      </c>
      <c r="AI84" s="13">
        <v>460.57</v>
      </c>
      <c r="AJ84" s="13">
        <v>438.22</v>
      </c>
      <c r="AK84" s="13">
        <v>332.17</v>
      </c>
      <c r="AL84" s="13">
        <v>331.01</v>
      </c>
      <c r="AM84" s="13">
        <v>128.41</v>
      </c>
      <c r="AN84" s="13">
        <v>107.21</v>
      </c>
      <c r="AO84" s="13">
        <v>0</v>
      </c>
      <c r="AP84" s="13">
        <v>0</v>
      </c>
      <c r="AQ84" s="13">
        <v>0</v>
      </c>
      <c r="AR84" s="13">
        <v>0</v>
      </c>
      <c r="AS84" s="13">
        <v>430</v>
      </c>
      <c r="AT84" s="13">
        <v>309.17</v>
      </c>
      <c r="AU84" s="13">
        <v>120.83</v>
      </c>
      <c r="AV84" s="13">
        <v>0</v>
      </c>
      <c r="AW84" s="13">
        <v>0</v>
      </c>
      <c r="AX84" s="13">
        <v>109.4</v>
      </c>
      <c r="AY84" s="13">
        <v>72.930000000000007</v>
      </c>
      <c r="AZ84" s="13">
        <v>36.47</v>
      </c>
      <c r="BA84" s="13">
        <v>0</v>
      </c>
      <c r="BB84" s="13">
        <f t="shared" si="150"/>
        <v>0</v>
      </c>
      <c r="BC84" s="13">
        <v>53.8</v>
      </c>
      <c r="BD84" s="13">
        <v>35.92</v>
      </c>
      <c r="BE84" s="13">
        <v>17.88</v>
      </c>
      <c r="BF84" s="13">
        <v>0</v>
      </c>
      <c r="BG84" s="13">
        <f>BC84-BD84-BE84-BF84</f>
        <v>-3.5527136788005009E-15</v>
      </c>
      <c r="BH84" s="13">
        <v>17.7</v>
      </c>
      <c r="BI84" s="13">
        <v>11.83</v>
      </c>
      <c r="BJ84" s="13">
        <v>5.87</v>
      </c>
      <c r="BK84" s="13">
        <v>0</v>
      </c>
      <c r="BL84" s="13">
        <f>BH84-BI84-BJ84-BK84</f>
        <v>-8.8817841970012523E-16</v>
      </c>
      <c r="BM84" s="13">
        <v>460.57</v>
      </c>
      <c r="BN84" s="13">
        <v>438.22</v>
      </c>
      <c r="BO84" s="13">
        <v>332.17</v>
      </c>
      <c r="BP84" s="13">
        <v>331.01</v>
      </c>
      <c r="BQ84" s="13">
        <v>128.41</v>
      </c>
      <c r="BR84" s="13">
        <v>107.21</v>
      </c>
      <c r="BS84" s="13">
        <v>0</v>
      </c>
      <c r="BT84" s="13">
        <v>0</v>
      </c>
      <c r="BU84" s="13">
        <v>0</v>
      </c>
      <c r="BV84" s="13">
        <v>0</v>
      </c>
      <c r="BW84" s="13">
        <v>430</v>
      </c>
      <c r="BX84" s="13">
        <v>309.17</v>
      </c>
      <c r="BY84" s="13">
        <v>120.83</v>
      </c>
      <c r="BZ84" s="13">
        <v>0</v>
      </c>
      <c r="CA84" s="13">
        <v>0</v>
      </c>
      <c r="CB84" s="13">
        <v>109.4</v>
      </c>
      <c r="CC84" s="13">
        <v>72.930000000000007</v>
      </c>
      <c r="CD84" s="13">
        <v>36.47</v>
      </c>
      <c r="CE84" s="13">
        <v>0</v>
      </c>
      <c r="CF84" s="13">
        <f t="shared" si="153"/>
        <v>0</v>
      </c>
      <c r="CG84" s="13">
        <v>53.8</v>
      </c>
      <c r="CH84" s="13">
        <v>35.92</v>
      </c>
      <c r="CI84" s="13">
        <v>17.88</v>
      </c>
      <c r="CJ84" s="13">
        <v>0</v>
      </c>
      <c r="CK84" s="13">
        <f>CG84-CH84-CI84-CJ84</f>
        <v>-3.5527136788005009E-15</v>
      </c>
      <c r="CL84" s="13">
        <v>17.7</v>
      </c>
      <c r="CM84" s="13">
        <v>11.83</v>
      </c>
      <c r="CN84" s="13">
        <v>5.87</v>
      </c>
      <c r="CO84" s="13">
        <v>0</v>
      </c>
      <c r="CP84" s="13">
        <f>CL84-CM84-CN84-CO84</f>
        <v>-8.8817841970012523E-16</v>
      </c>
      <c r="CQ84" s="13">
        <v>460.57</v>
      </c>
      <c r="CR84" s="13">
        <v>332.17</v>
      </c>
      <c r="CS84" s="13">
        <v>128.41</v>
      </c>
      <c r="CT84" s="13">
        <v>0</v>
      </c>
      <c r="CU84" s="13">
        <v>0</v>
      </c>
      <c r="CV84" s="13">
        <f t="shared" si="156"/>
        <v>430</v>
      </c>
      <c r="CW84" s="13">
        <v>309.17</v>
      </c>
      <c r="CX84" s="13">
        <v>120.83</v>
      </c>
      <c r="CY84" s="13">
        <v>0</v>
      </c>
      <c r="CZ84" s="13">
        <v>0</v>
      </c>
      <c r="DA84" s="13">
        <v>109.4</v>
      </c>
      <c r="DB84" s="13">
        <v>72.930000000000007</v>
      </c>
      <c r="DC84" s="13">
        <v>36.47</v>
      </c>
      <c r="DD84" s="13">
        <v>0</v>
      </c>
      <c r="DE84" s="13">
        <f t="shared" si="157"/>
        <v>0</v>
      </c>
      <c r="DF84" s="13">
        <v>460.57</v>
      </c>
      <c r="DG84" s="13">
        <v>332.17</v>
      </c>
      <c r="DH84" s="13">
        <v>128.41</v>
      </c>
      <c r="DI84" s="13">
        <v>0</v>
      </c>
      <c r="DJ84" s="13">
        <v>0</v>
      </c>
      <c r="DK84" s="13">
        <f t="shared" si="158"/>
        <v>430</v>
      </c>
      <c r="DL84" s="13">
        <v>309.17</v>
      </c>
      <c r="DM84" s="13">
        <v>120.83</v>
      </c>
      <c r="DN84" s="13">
        <v>0</v>
      </c>
      <c r="DO84" s="13">
        <v>0</v>
      </c>
      <c r="DP84" s="13">
        <f t="shared" si="164"/>
        <v>109.4</v>
      </c>
      <c r="DQ84" s="13">
        <f t="shared" si="165"/>
        <v>72.930000000000007</v>
      </c>
      <c r="DR84" s="13">
        <f t="shared" si="166"/>
        <v>36.47</v>
      </c>
      <c r="DS84" s="13">
        <f t="shared" si="167"/>
        <v>0</v>
      </c>
      <c r="DT84" s="13">
        <f t="shared" si="168"/>
        <v>0</v>
      </c>
      <c r="DU84" s="11" t="s">
        <v>239</v>
      </c>
    </row>
    <row r="85" spans="1:125" ht="91.8" x14ac:dyDescent="0.3">
      <c r="A85" s="11" t="s">
        <v>524</v>
      </c>
      <c r="B85" s="12" t="s">
        <v>525</v>
      </c>
      <c r="C85" s="12" t="s">
        <v>526</v>
      </c>
      <c r="D85" s="12" t="s">
        <v>527</v>
      </c>
      <c r="E85" s="12" t="s">
        <v>528</v>
      </c>
      <c r="F85" s="12"/>
      <c r="G85" s="12"/>
      <c r="H85" s="12"/>
      <c r="I85" s="12"/>
      <c r="J85" s="12"/>
      <c r="K85" s="12"/>
      <c r="L85" s="12"/>
      <c r="M85" s="12"/>
      <c r="N85" s="12"/>
      <c r="O85" s="12"/>
      <c r="P85" s="12"/>
      <c r="Q85" s="12"/>
      <c r="R85" s="12"/>
      <c r="S85" s="12"/>
      <c r="T85" s="12"/>
      <c r="U85" s="12"/>
      <c r="V85" s="12"/>
      <c r="W85" s="17" t="s">
        <v>529</v>
      </c>
      <c r="X85" s="12" t="s">
        <v>88</v>
      </c>
      <c r="Y85" s="12" t="s">
        <v>530</v>
      </c>
      <c r="Z85" s="17" t="s">
        <v>531</v>
      </c>
      <c r="AA85" s="12" t="s">
        <v>76</v>
      </c>
      <c r="AB85" s="12" t="s">
        <v>532</v>
      </c>
      <c r="AC85" s="12"/>
      <c r="AD85" s="12"/>
      <c r="AE85" s="12"/>
      <c r="AF85" s="12" t="s">
        <v>447</v>
      </c>
      <c r="AG85" s="12" t="s">
        <v>533</v>
      </c>
      <c r="AH85" s="12" t="s">
        <v>534</v>
      </c>
      <c r="AI85" s="13">
        <v>961.55</v>
      </c>
      <c r="AJ85" s="13">
        <v>2.96</v>
      </c>
      <c r="AK85" s="13">
        <v>0</v>
      </c>
      <c r="AL85" s="13">
        <v>0</v>
      </c>
      <c r="AM85" s="13">
        <v>961.55</v>
      </c>
      <c r="AN85" s="13">
        <v>2.96</v>
      </c>
      <c r="AO85" s="13">
        <v>0</v>
      </c>
      <c r="AP85" s="13">
        <v>0</v>
      </c>
      <c r="AQ85" s="13">
        <v>0</v>
      </c>
      <c r="AR85" s="13">
        <v>0</v>
      </c>
      <c r="AS85" s="13">
        <v>5516.1</v>
      </c>
      <c r="AT85" s="13">
        <v>0</v>
      </c>
      <c r="AU85" s="13">
        <v>5516.1</v>
      </c>
      <c r="AV85" s="13">
        <v>0</v>
      </c>
      <c r="AW85" s="13">
        <v>0</v>
      </c>
      <c r="AX85" s="13">
        <v>18611.3</v>
      </c>
      <c r="AY85" s="13">
        <v>0</v>
      </c>
      <c r="AZ85" s="13">
        <v>18611.3</v>
      </c>
      <c r="BA85" s="13">
        <v>0</v>
      </c>
      <c r="BB85" s="13">
        <f>AX85-AY85-AZ85-BA85</f>
        <v>0</v>
      </c>
      <c r="BC85" s="13">
        <v>20019</v>
      </c>
      <c r="BD85" s="13">
        <v>0</v>
      </c>
      <c r="BE85" s="13">
        <v>20019</v>
      </c>
      <c r="BF85" s="13">
        <v>0</v>
      </c>
      <c r="BG85" s="13">
        <f t="shared" si="151"/>
        <v>0</v>
      </c>
      <c r="BH85" s="13">
        <v>20492.7</v>
      </c>
      <c r="BI85" s="13">
        <v>0</v>
      </c>
      <c r="BJ85" s="13">
        <v>20492.7</v>
      </c>
      <c r="BK85" s="13">
        <v>0</v>
      </c>
      <c r="BL85" s="13">
        <f t="shared" si="152"/>
        <v>0</v>
      </c>
      <c r="BM85" s="13">
        <v>23.57</v>
      </c>
      <c r="BN85" s="13">
        <v>2.96</v>
      </c>
      <c r="BO85" s="13">
        <v>0</v>
      </c>
      <c r="BP85" s="13">
        <v>0</v>
      </c>
      <c r="BQ85" s="13">
        <v>23.57</v>
      </c>
      <c r="BR85" s="13">
        <v>2.96</v>
      </c>
      <c r="BS85" s="13">
        <v>0</v>
      </c>
      <c r="BT85" s="13">
        <v>0</v>
      </c>
      <c r="BU85" s="13">
        <v>0</v>
      </c>
      <c r="BV85" s="13">
        <v>0</v>
      </c>
      <c r="BW85" s="13">
        <v>122.2</v>
      </c>
      <c r="BX85" s="13">
        <v>0</v>
      </c>
      <c r="BY85" s="13">
        <v>122.2</v>
      </c>
      <c r="BZ85" s="13">
        <v>0</v>
      </c>
      <c r="CA85" s="13">
        <v>0</v>
      </c>
      <c r="CB85" s="13">
        <f>CC85+CD85+CE85+CF85</f>
        <v>433.89999999999782</v>
      </c>
      <c r="CC85" s="13">
        <v>0</v>
      </c>
      <c r="CD85" s="13">
        <f>18611.3-18177.4</f>
        <v>433.89999999999782</v>
      </c>
      <c r="CE85" s="13">
        <v>0</v>
      </c>
      <c r="CF85" s="13">
        <v>0</v>
      </c>
      <c r="CG85" s="13">
        <f>CH85+CI85+CJ85+CK85</f>
        <v>884.90000000000146</v>
      </c>
      <c r="CH85" s="13">
        <v>0</v>
      </c>
      <c r="CI85" s="13">
        <f>20019-19134.1</f>
        <v>884.90000000000146</v>
      </c>
      <c r="CJ85" s="13">
        <v>0</v>
      </c>
      <c r="CK85" s="13">
        <v>0</v>
      </c>
      <c r="CL85" s="13">
        <f>CM85+CN85+CO85+CP85</f>
        <v>1358.6000000000022</v>
      </c>
      <c r="CM85" s="13">
        <v>0</v>
      </c>
      <c r="CN85" s="13">
        <f>20492.7-19134.1</f>
        <v>1358.6000000000022</v>
      </c>
      <c r="CO85" s="13">
        <v>0</v>
      </c>
      <c r="CP85" s="13">
        <v>0</v>
      </c>
      <c r="CQ85" s="13">
        <v>961.55</v>
      </c>
      <c r="CR85" s="13">
        <v>0</v>
      </c>
      <c r="CS85" s="13">
        <v>961.55</v>
      </c>
      <c r="CT85" s="13">
        <v>0</v>
      </c>
      <c r="CU85" s="13">
        <v>0</v>
      </c>
      <c r="CV85" s="13">
        <f t="shared" si="156"/>
        <v>5516.1</v>
      </c>
      <c r="CW85" s="13">
        <v>0</v>
      </c>
      <c r="CX85" s="13">
        <v>5516.1</v>
      </c>
      <c r="CY85" s="13">
        <v>0</v>
      </c>
      <c r="CZ85" s="13">
        <v>0</v>
      </c>
      <c r="DA85" s="13">
        <v>18611.3</v>
      </c>
      <c r="DB85" s="13">
        <v>0</v>
      </c>
      <c r="DC85" s="13">
        <v>18611.3</v>
      </c>
      <c r="DD85" s="13">
        <v>0</v>
      </c>
      <c r="DE85" s="13">
        <f>DA85-DB85-DC85-DD85</f>
        <v>0</v>
      </c>
      <c r="DF85" s="13">
        <v>23.57</v>
      </c>
      <c r="DG85" s="13">
        <v>0</v>
      </c>
      <c r="DH85" s="13">
        <v>23.57</v>
      </c>
      <c r="DI85" s="13">
        <v>0</v>
      </c>
      <c r="DJ85" s="13">
        <v>0</v>
      </c>
      <c r="DK85" s="13">
        <f t="shared" si="158"/>
        <v>122.2</v>
      </c>
      <c r="DL85" s="13">
        <v>0</v>
      </c>
      <c r="DM85" s="13">
        <v>122.2</v>
      </c>
      <c r="DN85" s="13">
        <v>0</v>
      </c>
      <c r="DO85" s="13">
        <v>0</v>
      </c>
      <c r="DP85" s="13">
        <f t="shared" si="164"/>
        <v>433.89999999999782</v>
      </c>
      <c r="DQ85" s="13">
        <f t="shared" si="165"/>
        <v>0</v>
      </c>
      <c r="DR85" s="13">
        <f>DC85-18177.4</f>
        <v>433.89999999999782</v>
      </c>
      <c r="DS85" s="13">
        <f t="shared" si="167"/>
        <v>0</v>
      </c>
      <c r="DT85" s="13">
        <f t="shared" si="168"/>
        <v>0</v>
      </c>
      <c r="DU85" s="11" t="s">
        <v>239</v>
      </c>
    </row>
    <row r="86" spans="1:125" ht="295.8" x14ac:dyDescent="0.3">
      <c r="A86" s="18" t="s">
        <v>535</v>
      </c>
      <c r="B86" s="12" t="s">
        <v>536</v>
      </c>
      <c r="C86" s="17" t="s">
        <v>356</v>
      </c>
      <c r="D86" s="12" t="s">
        <v>357</v>
      </c>
      <c r="E86" s="12" t="s">
        <v>358</v>
      </c>
      <c r="F86" s="12" t="s">
        <v>359</v>
      </c>
      <c r="G86" s="12" t="s">
        <v>76</v>
      </c>
      <c r="H86" s="12" t="s">
        <v>158</v>
      </c>
      <c r="I86" s="12" t="s">
        <v>226</v>
      </c>
      <c r="J86" s="12" t="s">
        <v>360</v>
      </c>
      <c r="K86" s="12" t="s">
        <v>76</v>
      </c>
      <c r="L86" s="12" t="s">
        <v>361</v>
      </c>
      <c r="M86" s="12"/>
      <c r="N86" s="12"/>
      <c r="O86" s="12"/>
      <c r="P86" s="12"/>
      <c r="Q86" s="12"/>
      <c r="R86" s="12"/>
      <c r="S86" s="12"/>
      <c r="T86" s="12"/>
      <c r="U86" s="12"/>
      <c r="V86" s="12"/>
      <c r="W86" s="17" t="s">
        <v>362</v>
      </c>
      <c r="X86" s="12" t="s">
        <v>363</v>
      </c>
      <c r="Y86" s="12" t="s">
        <v>364</v>
      </c>
      <c r="Z86" s="17" t="s">
        <v>365</v>
      </c>
      <c r="AA86" s="12" t="s">
        <v>366</v>
      </c>
      <c r="AB86" s="12" t="s">
        <v>367</v>
      </c>
      <c r="AC86" s="17" t="s">
        <v>537</v>
      </c>
      <c r="AD86" s="12" t="s">
        <v>88</v>
      </c>
      <c r="AE86" s="12" t="s">
        <v>538</v>
      </c>
      <c r="AF86" s="12" t="s">
        <v>447</v>
      </c>
      <c r="AG86" s="12" t="s">
        <v>370</v>
      </c>
      <c r="AH86" s="12" t="s">
        <v>371</v>
      </c>
      <c r="AI86" s="13">
        <v>48957.34</v>
      </c>
      <c r="AJ86" s="13">
        <v>47684.23</v>
      </c>
      <c r="AK86" s="13">
        <v>0</v>
      </c>
      <c r="AL86" s="13">
        <v>0</v>
      </c>
      <c r="AM86" s="13">
        <v>48957.34</v>
      </c>
      <c r="AN86" s="13">
        <v>47684.23</v>
      </c>
      <c r="AO86" s="13">
        <v>0</v>
      </c>
      <c r="AP86" s="13">
        <v>0</v>
      </c>
      <c r="AQ86" s="13">
        <v>0</v>
      </c>
      <c r="AR86" s="13">
        <v>0</v>
      </c>
      <c r="AS86" s="13">
        <v>49790.3</v>
      </c>
      <c r="AT86" s="13">
        <v>0</v>
      </c>
      <c r="AU86" s="13">
        <v>49790.3</v>
      </c>
      <c r="AV86" s="13">
        <v>0</v>
      </c>
      <c r="AW86" s="13">
        <v>0</v>
      </c>
      <c r="AX86" s="13">
        <v>50876.5</v>
      </c>
      <c r="AY86" s="13">
        <v>0</v>
      </c>
      <c r="AZ86" s="13">
        <v>50876.5</v>
      </c>
      <c r="BA86" s="13">
        <v>0</v>
      </c>
      <c r="BB86" s="13">
        <f>AX86-AY86-AZ86-BA86</f>
        <v>0</v>
      </c>
      <c r="BC86" s="13">
        <v>50876.5</v>
      </c>
      <c r="BD86" s="13">
        <v>0</v>
      </c>
      <c r="BE86" s="13">
        <v>50876.5</v>
      </c>
      <c r="BF86" s="13">
        <v>0</v>
      </c>
      <c r="BG86" s="13">
        <f t="shared" si="151"/>
        <v>0</v>
      </c>
      <c r="BH86" s="13">
        <v>50876.5</v>
      </c>
      <c r="BI86" s="13">
        <v>0</v>
      </c>
      <c r="BJ86" s="13">
        <v>50876.5</v>
      </c>
      <c r="BK86" s="13">
        <v>0</v>
      </c>
      <c r="BL86" s="13">
        <f t="shared" si="152"/>
        <v>0</v>
      </c>
      <c r="BM86" s="13">
        <v>48957.34</v>
      </c>
      <c r="BN86" s="13">
        <v>47684.23</v>
      </c>
      <c r="BO86" s="13">
        <v>0</v>
      </c>
      <c r="BP86" s="13">
        <v>0</v>
      </c>
      <c r="BQ86" s="13">
        <v>48957.34</v>
      </c>
      <c r="BR86" s="13">
        <v>47684.23</v>
      </c>
      <c r="BS86" s="13">
        <v>0</v>
      </c>
      <c r="BT86" s="13">
        <v>0</v>
      </c>
      <c r="BU86" s="13">
        <v>0</v>
      </c>
      <c r="BV86" s="13">
        <v>0</v>
      </c>
      <c r="BW86" s="13">
        <v>49790.3</v>
      </c>
      <c r="BX86" s="13">
        <v>0</v>
      </c>
      <c r="BY86" s="13">
        <v>49790.3</v>
      </c>
      <c r="BZ86" s="13">
        <v>0</v>
      </c>
      <c r="CA86" s="13">
        <v>0</v>
      </c>
      <c r="CB86" s="13">
        <v>50876.5</v>
      </c>
      <c r="CC86" s="13">
        <v>0</v>
      </c>
      <c r="CD86" s="13">
        <v>50876.5</v>
      </c>
      <c r="CE86" s="13">
        <v>0</v>
      </c>
      <c r="CF86" s="13">
        <f>CB86-CC86-CD86-CE86</f>
        <v>0</v>
      </c>
      <c r="CG86" s="13">
        <v>50876.5</v>
      </c>
      <c r="CH86" s="13">
        <v>0</v>
      </c>
      <c r="CI86" s="13">
        <v>50876.5</v>
      </c>
      <c r="CJ86" s="13">
        <v>0</v>
      </c>
      <c r="CK86" s="13">
        <f t="shared" ref="CK86:CK89" si="169">CG86-CH86-CI86-CJ86</f>
        <v>0</v>
      </c>
      <c r="CL86" s="13">
        <v>50876.5</v>
      </c>
      <c r="CM86" s="13">
        <v>0</v>
      </c>
      <c r="CN86" s="13">
        <v>50876.5</v>
      </c>
      <c r="CO86" s="13">
        <v>0</v>
      </c>
      <c r="CP86" s="13">
        <f t="shared" ref="CP86:CP89" si="170">CL86-CM86-CN86-CO86</f>
        <v>0</v>
      </c>
      <c r="CQ86" s="13">
        <v>48957.34</v>
      </c>
      <c r="CR86" s="13">
        <v>0</v>
      </c>
      <c r="CS86" s="13">
        <v>48957.34</v>
      </c>
      <c r="CT86" s="13">
        <v>0</v>
      </c>
      <c r="CU86" s="13">
        <v>0</v>
      </c>
      <c r="CV86" s="13">
        <f t="shared" si="156"/>
        <v>49790.3</v>
      </c>
      <c r="CW86" s="13">
        <v>0</v>
      </c>
      <c r="CX86" s="13">
        <v>49790.3</v>
      </c>
      <c r="CY86" s="13">
        <v>0</v>
      </c>
      <c r="CZ86" s="13">
        <v>0</v>
      </c>
      <c r="DA86" s="13">
        <v>50876.5</v>
      </c>
      <c r="DB86" s="13">
        <v>0</v>
      </c>
      <c r="DC86" s="13">
        <v>50876.5</v>
      </c>
      <c r="DD86" s="13">
        <v>0</v>
      </c>
      <c r="DE86" s="13">
        <f>DA86-DB86-DC86-DD86</f>
        <v>0</v>
      </c>
      <c r="DF86" s="13">
        <v>48957.34</v>
      </c>
      <c r="DG86" s="13">
        <v>0</v>
      </c>
      <c r="DH86" s="13">
        <v>48957.34</v>
      </c>
      <c r="DI86" s="13">
        <v>0</v>
      </c>
      <c r="DJ86" s="13">
        <v>0</v>
      </c>
      <c r="DK86" s="13">
        <f t="shared" si="158"/>
        <v>49790.3</v>
      </c>
      <c r="DL86" s="13">
        <v>0</v>
      </c>
      <c r="DM86" s="13">
        <v>49790.3</v>
      </c>
      <c r="DN86" s="13">
        <v>0</v>
      </c>
      <c r="DO86" s="13">
        <v>0</v>
      </c>
      <c r="DP86" s="13">
        <f t="shared" si="164"/>
        <v>50876.5</v>
      </c>
      <c r="DQ86" s="13">
        <f t="shared" si="165"/>
        <v>0</v>
      </c>
      <c r="DR86" s="13">
        <f t="shared" si="166"/>
        <v>50876.5</v>
      </c>
      <c r="DS86" s="13">
        <f t="shared" si="167"/>
        <v>0</v>
      </c>
      <c r="DT86" s="13">
        <f t="shared" si="168"/>
        <v>0</v>
      </c>
      <c r="DU86" s="11" t="s">
        <v>239</v>
      </c>
    </row>
    <row r="87" spans="1:125" ht="163.19999999999999" x14ac:dyDescent="0.3">
      <c r="A87" s="18" t="s">
        <v>539</v>
      </c>
      <c r="B87" s="12" t="s">
        <v>540</v>
      </c>
      <c r="C87" s="12" t="s">
        <v>541</v>
      </c>
      <c r="D87" s="12" t="s">
        <v>542</v>
      </c>
      <c r="E87" s="12" t="s">
        <v>543</v>
      </c>
      <c r="F87" s="12"/>
      <c r="G87" s="12"/>
      <c r="H87" s="12"/>
      <c r="I87" s="12"/>
      <c r="J87" s="12"/>
      <c r="K87" s="12"/>
      <c r="L87" s="12"/>
      <c r="M87" s="12"/>
      <c r="N87" s="12"/>
      <c r="O87" s="12"/>
      <c r="P87" s="12"/>
      <c r="Q87" s="12"/>
      <c r="R87" s="12"/>
      <c r="S87" s="12"/>
      <c r="T87" s="12"/>
      <c r="U87" s="12"/>
      <c r="V87" s="12"/>
      <c r="W87" s="17" t="s">
        <v>544</v>
      </c>
      <c r="X87" s="12" t="s">
        <v>545</v>
      </c>
      <c r="Y87" s="12" t="s">
        <v>546</v>
      </c>
      <c r="Z87" s="12" t="s">
        <v>547</v>
      </c>
      <c r="AA87" s="12" t="s">
        <v>76</v>
      </c>
      <c r="AB87" s="12" t="s">
        <v>548</v>
      </c>
      <c r="AC87" s="12"/>
      <c r="AD87" s="12"/>
      <c r="AE87" s="12"/>
      <c r="AF87" s="12" t="s">
        <v>169</v>
      </c>
      <c r="AG87" s="12" t="s">
        <v>209</v>
      </c>
      <c r="AH87" s="12" t="s">
        <v>210</v>
      </c>
      <c r="AI87" s="13">
        <v>7753.3</v>
      </c>
      <c r="AJ87" s="13">
        <v>7753.15</v>
      </c>
      <c r="AK87" s="13">
        <v>0</v>
      </c>
      <c r="AL87" s="13">
        <v>0</v>
      </c>
      <c r="AM87" s="13">
        <v>7753.3</v>
      </c>
      <c r="AN87" s="13">
        <v>7753.15</v>
      </c>
      <c r="AO87" s="13">
        <v>0</v>
      </c>
      <c r="AP87" s="13">
        <v>0</v>
      </c>
      <c r="AQ87" s="13">
        <v>0</v>
      </c>
      <c r="AR87" s="13">
        <v>0</v>
      </c>
      <c r="AS87" s="13">
        <v>7902</v>
      </c>
      <c r="AT87" s="13">
        <v>0</v>
      </c>
      <c r="AU87" s="13">
        <v>7902</v>
      </c>
      <c r="AV87" s="13">
        <v>0</v>
      </c>
      <c r="AW87" s="13">
        <v>0</v>
      </c>
      <c r="AX87" s="13">
        <v>8713.24</v>
      </c>
      <c r="AY87" s="13">
        <v>0</v>
      </c>
      <c r="AZ87" s="13">
        <v>8713.24</v>
      </c>
      <c r="BA87" s="13">
        <v>0</v>
      </c>
      <c r="BB87" s="13">
        <f t="shared" si="150"/>
        <v>0</v>
      </c>
      <c r="BC87" s="13">
        <v>8713.24</v>
      </c>
      <c r="BD87" s="13">
        <v>0</v>
      </c>
      <c r="BE87" s="13">
        <v>8713.24</v>
      </c>
      <c r="BF87" s="13">
        <v>0</v>
      </c>
      <c r="BG87" s="13">
        <f t="shared" si="151"/>
        <v>0</v>
      </c>
      <c r="BH87" s="13">
        <v>8713.24</v>
      </c>
      <c r="BI87" s="13">
        <v>0</v>
      </c>
      <c r="BJ87" s="13">
        <v>8713.24</v>
      </c>
      <c r="BK87" s="13">
        <v>0</v>
      </c>
      <c r="BL87" s="13">
        <f t="shared" si="152"/>
        <v>0</v>
      </c>
      <c r="BM87" s="13">
        <v>7753.3</v>
      </c>
      <c r="BN87" s="13">
        <v>7753.15</v>
      </c>
      <c r="BO87" s="13">
        <v>0</v>
      </c>
      <c r="BP87" s="13">
        <v>0</v>
      </c>
      <c r="BQ87" s="13">
        <v>7753.3</v>
      </c>
      <c r="BR87" s="13">
        <v>7753.15</v>
      </c>
      <c r="BS87" s="13">
        <v>0</v>
      </c>
      <c r="BT87" s="13">
        <v>0</v>
      </c>
      <c r="BU87" s="13">
        <v>0</v>
      </c>
      <c r="BV87" s="13">
        <v>0</v>
      </c>
      <c r="BW87" s="13">
        <v>7902</v>
      </c>
      <c r="BX87" s="13">
        <v>0</v>
      </c>
      <c r="BY87" s="13">
        <v>7902</v>
      </c>
      <c r="BZ87" s="13">
        <v>0</v>
      </c>
      <c r="CA87" s="13">
        <v>0</v>
      </c>
      <c r="CB87" s="13">
        <v>8713.24</v>
      </c>
      <c r="CC87" s="13">
        <v>0</v>
      </c>
      <c r="CD87" s="13">
        <v>8713.24</v>
      </c>
      <c r="CE87" s="13">
        <v>0</v>
      </c>
      <c r="CF87" s="13">
        <f t="shared" ref="CF87:CF89" si="171">CB87-CC87-CD87-CE87</f>
        <v>0</v>
      </c>
      <c r="CG87" s="13">
        <v>8713.24</v>
      </c>
      <c r="CH87" s="13">
        <v>0</v>
      </c>
      <c r="CI87" s="13">
        <v>8713.24</v>
      </c>
      <c r="CJ87" s="13">
        <v>0</v>
      </c>
      <c r="CK87" s="13">
        <f t="shared" si="169"/>
        <v>0</v>
      </c>
      <c r="CL87" s="13">
        <v>8713.24</v>
      </c>
      <c r="CM87" s="13">
        <v>0</v>
      </c>
      <c r="CN87" s="13">
        <v>8713.24</v>
      </c>
      <c r="CO87" s="13">
        <v>0</v>
      </c>
      <c r="CP87" s="13">
        <f t="shared" si="170"/>
        <v>0</v>
      </c>
      <c r="CQ87" s="13">
        <v>7753.3</v>
      </c>
      <c r="CR87" s="13">
        <v>0</v>
      </c>
      <c r="CS87" s="13">
        <v>7753.3</v>
      </c>
      <c r="CT87" s="13">
        <v>0</v>
      </c>
      <c r="CU87" s="13">
        <v>0</v>
      </c>
      <c r="CV87" s="13">
        <f t="shared" si="156"/>
        <v>7902</v>
      </c>
      <c r="CW87" s="13">
        <v>0</v>
      </c>
      <c r="CX87" s="13">
        <v>7902</v>
      </c>
      <c r="CY87" s="13">
        <v>0</v>
      </c>
      <c r="CZ87" s="13">
        <v>0</v>
      </c>
      <c r="DA87" s="13">
        <v>8713.24</v>
      </c>
      <c r="DB87" s="13">
        <v>0</v>
      </c>
      <c r="DC87" s="13">
        <v>8713.24</v>
      </c>
      <c r="DD87" s="13">
        <v>0</v>
      </c>
      <c r="DE87" s="13">
        <f t="shared" ref="DE87:DE89" si="172">DA87-DB87-DC87-DD87</f>
        <v>0</v>
      </c>
      <c r="DF87" s="13">
        <v>7753.3</v>
      </c>
      <c r="DG87" s="13">
        <v>0</v>
      </c>
      <c r="DH87" s="13">
        <v>7753.3</v>
      </c>
      <c r="DI87" s="13">
        <v>0</v>
      </c>
      <c r="DJ87" s="13">
        <v>0</v>
      </c>
      <c r="DK87" s="13">
        <f t="shared" si="158"/>
        <v>7902</v>
      </c>
      <c r="DL87" s="13">
        <v>0</v>
      </c>
      <c r="DM87" s="13">
        <v>7902</v>
      </c>
      <c r="DN87" s="13">
        <v>0</v>
      </c>
      <c r="DO87" s="13">
        <v>0</v>
      </c>
      <c r="DP87" s="13">
        <f t="shared" si="164"/>
        <v>8713.24</v>
      </c>
      <c r="DQ87" s="13">
        <f t="shared" si="165"/>
        <v>0</v>
      </c>
      <c r="DR87" s="13">
        <f t="shared" si="166"/>
        <v>8713.24</v>
      </c>
      <c r="DS87" s="13">
        <f t="shared" si="167"/>
        <v>0</v>
      </c>
      <c r="DT87" s="13">
        <f t="shared" si="168"/>
        <v>0</v>
      </c>
      <c r="DU87" s="11" t="s">
        <v>239</v>
      </c>
    </row>
    <row r="88" spans="1:125" ht="91.8" x14ac:dyDescent="0.3">
      <c r="A88" s="18" t="s">
        <v>549</v>
      </c>
      <c r="B88" s="12" t="s">
        <v>550</v>
      </c>
      <c r="C88" s="12" t="s">
        <v>551</v>
      </c>
      <c r="D88" s="12" t="s">
        <v>552</v>
      </c>
      <c r="E88" s="12" t="s">
        <v>528</v>
      </c>
      <c r="F88" s="12"/>
      <c r="G88" s="12"/>
      <c r="H88" s="12"/>
      <c r="I88" s="12"/>
      <c r="J88" s="12"/>
      <c r="K88" s="12"/>
      <c r="L88" s="12"/>
      <c r="M88" s="12"/>
      <c r="N88" s="12"/>
      <c r="O88" s="12"/>
      <c r="P88" s="12"/>
      <c r="Q88" s="12"/>
      <c r="R88" s="12"/>
      <c r="S88" s="12"/>
      <c r="T88" s="12"/>
      <c r="U88" s="12"/>
      <c r="V88" s="12"/>
      <c r="W88" s="17" t="s">
        <v>553</v>
      </c>
      <c r="X88" s="12" t="s">
        <v>554</v>
      </c>
      <c r="Y88" s="12" t="s">
        <v>555</v>
      </c>
      <c r="Z88" s="12"/>
      <c r="AA88" s="12"/>
      <c r="AB88" s="12"/>
      <c r="AC88" s="12"/>
      <c r="AD88" s="12"/>
      <c r="AE88" s="12"/>
      <c r="AF88" s="12" t="s">
        <v>66</v>
      </c>
      <c r="AG88" s="12" t="s">
        <v>237</v>
      </c>
      <c r="AH88" s="12" t="s">
        <v>238</v>
      </c>
      <c r="AI88" s="13">
        <v>426.3</v>
      </c>
      <c r="AJ88" s="13">
        <v>426.3</v>
      </c>
      <c r="AK88" s="13">
        <v>0</v>
      </c>
      <c r="AL88" s="13">
        <v>0</v>
      </c>
      <c r="AM88" s="13">
        <v>426.3</v>
      </c>
      <c r="AN88" s="13">
        <v>426.3</v>
      </c>
      <c r="AO88" s="13">
        <v>0</v>
      </c>
      <c r="AP88" s="13">
        <v>0</v>
      </c>
      <c r="AQ88" s="13">
        <v>0</v>
      </c>
      <c r="AR88" s="13">
        <v>0</v>
      </c>
      <c r="AS88" s="13">
        <v>434.3</v>
      </c>
      <c r="AT88" s="13">
        <v>0</v>
      </c>
      <c r="AU88" s="13">
        <v>434.3</v>
      </c>
      <c r="AV88" s="13">
        <v>0</v>
      </c>
      <c r="AW88" s="13">
        <v>0</v>
      </c>
      <c r="AX88" s="13">
        <v>0</v>
      </c>
      <c r="AY88" s="13">
        <v>0</v>
      </c>
      <c r="AZ88" s="13">
        <v>0</v>
      </c>
      <c r="BA88" s="13">
        <v>0</v>
      </c>
      <c r="BB88" s="13">
        <f t="shared" si="150"/>
        <v>0</v>
      </c>
      <c r="BC88" s="13">
        <v>0</v>
      </c>
      <c r="BD88" s="13">
        <v>0</v>
      </c>
      <c r="BE88" s="13">
        <v>0</v>
      </c>
      <c r="BF88" s="13">
        <v>0</v>
      </c>
      <c r="BG88" s="13">
        <f t="shared" si="151"/>
        <v>0</v>
      </c>
      <c r="BH88" s="13">
        <v>0</v>
      </c>
      <c r="BI88" s="13">
        <v>0</v>
      </c>
      <c r="BJ88" s="13">
        <v>0</v>
      </c>
      <c r="BK88" s="13">
        <v>0</v>
      </c>
      <c r="BL88" s="13">
        <f t="shared" si="152"/>
        <v>0</v>
      </c>
      <c r="BM88" s="13">
        <v>426.3</v>
      </c>
      <c r="BN88" s="13">
        <v>426.3</v>
      </c>
      <c r="BO88" s="13">
        <v>0</v>
      </c>
      <c r="BP88" s="13">
        <v>0</v>
      </c>
      <c r="BQ88" s="13">
        <v>426.3</v>
      </c>
      <c r="BR88" s="13">
        <v>426.3</v>
      </c>
      <c r="BS88" s="13">
        <v>0</v>
      </c>
      <c r="BT88" s="13">
        <v>0</v>
      </c>
      <c r="BU88" s="13">
        <v>0</v>
      </c>
      <c r="BV88" s="13">
        <v>0</v>
      </c>
      <c r="BW88" s="13">
        <v>247.42</v>
      </c>
      <c r="BX88" s="13">
        <v>0</v>
      </c>
      <c r="BY88" s="13">
        <v>247.42</v>
      </c>
      <c r="BZ88" s="13">
        <v>0</v>
      </c>
      <c r="CA88" s="13">
        <v>0</v>
      </c>
      <c r="CB88" s="13">
        <v>0</v>
      </c>
      <c r="CC88" s="13">
        <v>0</v>
      </c>
      <c r="CD88" s="13">
        <v>0</v>
      </c>
      <c r="CE88" s="13">
        <v>0</v>
      </c>
      <c r="CF88" s="13">
        <f t="shared" si="171"/>
        <v>0</v>
      </c>
      <c r="CG88" s="13">
        <v>0</v>
      </c>
      <c r="CH88" s="13">
        <v>0</v>
      </c>
      <c r="CI88" s="13">
        <v>0</v>
      </c>
      <c r="CJ88" s="13">
        <v>0</v>
      </c>
      <c r="CK88" s="13">
        <f t="shared" si="169"/>
        <v>0</v>
      </c>
      <c r="CL88" s="13">
        <v>0</v>
      </c>
      <c r="CM88" s="13">
        <v>0</v>
      </c>
      <c r="CN88" s="13">
        <v>0</v>
      </c>
      <c r="CO88" s="13">
        <v>0</v>
      </c>
      <c r="CP88" s="13">
        <f t="shared" si="170"/>
        <v>0</v>
      </c>
      <c r="CQ88" s="13">
        <v>426.3</v>
      </c>
      <c r="CR88" s="13">
        <v>0</v>
      </c>
      <c r="CS88" s="13">
        <v>426.3</v>
      </c>
      <c r="CT88" s="13">
        <v>0</v>
      </c>
      <c r="CU88" s="13">
        <v>0</v>
      </c>
      <c r="CV88" s="13">
        <f t="shared" si="156"/>
        <v>434.3</v>
      </c>
      <c r="CW88" s="13">
        <v>0</v>
      </c>
      <c r="CX88" s="13">
        <v>434.3</v>
      </c>
      <c r="CY88" s="13">
        <v>0</v>
      </c>
      <c r="CZ88" s="13">
        <v>0</v>
      </c>
      <c r="DA88" s="13">
        <v>0</v>
      </c>
      <c r="DB88" s="13">
        <v>0</v>
      </c>
      <c r="DC88" s="13">
        <v>0</v>
      </c>
      <c r="DD88" s="13">
        <v>0</v>
      </c>
      <c r="DE88" s="13">
        <f t="shared" si="172"/>
        <v>0</v>
      </c>
      <c r="DF88" s="13">
        <v>426.3</v>
      </c>
      <c r="DG88" s="13">
        <v>0</v>
      </c>
      <c r="DH88" s="13">
        <v>426.3</v>
      </c>
      <c r="DI88" s="13">
        <v>0</v>
      </c>
      <c r="DJ88" s="13">
        <v>0</v>
      </c>
      <c r="DK88" s="13">
        <f t="shared" si="158"/>
        <v>247.42</v>
      </c>
      <c r="DL88" s="13">
        <v>0</v>
      </c>
      <c r="DM88" s="13">
        <v>247.42</v>
      </c>
      <c r="DN88" s="13">
        <v>0</v>
      </c>
      <c r="DO88" s="13">
        <v>0</v>
      </c>
      <c r="DP88" s="13">
        <f t="shared" si="164"/>
        <v>0</v>
      </c>
      <c r="DQ88" s="13">
        <f t="shared" si="165"/>
        <v>0</v>
      </c>
      <c r="DR88" s="13">
        <f t="shared" si="166"/>
        <v>0</v>
      </c>
      <c r="DS88" s="13">
        <f t="shared" si="167"/>
        <v>0</v>
      </c>
      <c r="DT88" s="13">
        <f t="shared" si="168"/>
        <v>0</v>
      </c>
      <c r="DU88" s="11" t="s">
        <v>239</v>
      </c>
    </row>
    <row r="89" spans="1:125" ht="190.5" customHeight="1" x14ac:dyDescent="0.3">
      <c r="A89" s="18" t="s">
        <v>556</v>
      </c>
      <c r="B89" s="12" t="s">
        <v>557</v>
      </c>
      <c r="C89" s="12"/>
      <c r="D89" s="12"/>
      <c r="E89" s="12"/>
      <c r="F89" s="12"/>
      <c r="G89" s="12"/>
      <c r="H89" s="12"/>
      <c r="I89" s="12"/>
      <c r="J89" s="12"/>
      <c r="K89" s="12"/>
      <c r="L89" s="12"/>
      <c r="M89" s="12"/>
      <c r="N89" s="12"/>
      <c r="O89" s="12"/>
      <c r="P89" s="12"/>
      <c r="Q89" s="12"/>
      <c r="R89" s="12"/>
      <c r="S89" s="12"/>
      <c r="T89" s="12"/>
      <c r="U89" s="12"/>
      <c r="V89" s="12"/>
      <c r="W89" s="17" t="s">
        <v>558</v>
      </c>
      <c r="X89" s="12" t="s">
        <v>559</v>
      </c>
      <c r="Y89" s="12" t="s">
        <v>560</v>
      </c>
      <c r="Z89" s="17" t="s">
        <v>561</v>
      </c>
      <c r="AA89" s="12" t="s">
        <v>562</v>
      </c>
      <c r="AB89" s="12" t="s">
        <v>563</v>
      </c>
      <c r="AC89" s="12" t="s">
        <v>564</v>
      </c>
      <c r="AD89" s="12" t="s">
        <v>76</v>
      </c>
      <c r="AE89" s="12" t="s">
        <v>305</v>
      </c>
      <c r="AF89" s="12"/>
      <c r="AG89" s="12" t="s">
        <v>565</v>
      </c>
      <c r="AH89" s="12" t="s">
        <v>566</v>
      </c>
      <c r="AI89" s="13">
        <v>12890.6</v>
      </c>
      <c r="AJ89" s="13">
        <v>12882.4</v>
      </c>
      <c r="AK89" s="13">
        <v>0</v>
      </c>
      <c r="AL89" s="13">
        <v>0</v>
      </c>
      <c r="AM89" s="13">
        <v>12890.6</v>
      </c>
      <c r="AN89" s="13">
        <v>12882.4</v>
      </c>
      <c r="AO89" s="13">
        <v>0</v>
      </c>
      <c r="AP89" s="13">
        <v>0</v>
      </c>
      <c r="AQ89" s="13">
        <v>0</v>
      </c>
      <c r="AR89" s="13">
        <v>0</v>
      </c>
      <c r="AS89" s="13">
        <v>10182.700000000001</v>
      </c>
      <c r="AT89" s="13">
        <v>0</v>
      </c>
      <c r="AU89" s="13">
        <v>10182.700000000001</v>
      </c>
      <c r="AV89" s="13">
        <v>0</v>
      </c>
      <c r="AW89" s="13">
        <v>0</v>
      </c>
      <c r="AX89" s="13">
        <v>11016.6</v>
      </c>
      <c r="AY89" s="13">
        <v>0</v>
      </c>
      <c r="AZ89" s="13">
        <v>11016.6</v>
      </c>
      <c r="BA89" s="13">
        <v>0</v>
      </c>
      <c r="BB89" s="13">
        <f t="shared" si="150"/>
        <v>0</v>
      </c>
      <c r="BC89" s="13">
        <v>10999</v>
      </c>
      <c r="BD89" s="13">
        <v>0</v>
      </c>
      <c r="BE89" s="13">
        <v>10999</v>
      </c>
      <c r="BF89" s="13">
        <v>0</v>
      </c>
      <c r="BG89" s="13">
        <f t="shared" si="151"/>
        <v>0</v>
      </c>
      <c r="BH89" s="13">
        <v>10999</v>
      </c>
      <c r="BI89" s="13">
        <v>0</v>
      </c>
      <c r="BJ89" s="13">
        <v>10999</v>
      </c>
      <c r="BK89" s="13">
        <v>0</v>
      </c>
      <c r="BL89" s="13">
        <f t="shared" si="152"/>
        <v>0</v>
      </c>
      <c r="BM89" s="13">
        <v>12890.6</v>
      </c>
      <c r="BN89" s="13">
        <v>12882.4</v>
      </c>
      <c r="BO89" s="13">
        <v>0</v>
      </c>
      <c r="BP89" s="13">
        <v>0</v>
      </c>
      <c r="BQ89" s="13">
        <v>12890.6</v>
      </c>
      <c r="BR89" s="13">
        <v>12882.4</v>
      </c>
      <c r="BS89" s="13">
        <v>0</v>
      </c>
      <c r="BT89" s="13">
        <v>0</v>
      </c>
      <c r="BU89" s="13">
        <v>0</v>
      </c>
      <c r="BV89" s="13">
        <v>0</v>
      </c>
      <c r="BW89" s="13">
        <v>10182.700000000001</v>
      </c>
      <c r="BX89" s="13">
        <v>0</v>
      </c>
      <c r="BY89" s="13">
        <v>10182.700000000001</v>
      </c>
      <c r="BZ89" s="13">
        <v>0</v>
      </c>
      <c r="CA89" s="13">
        <v>0</v>
      </c>
      <c r="CB89" s="13">
        <v>11016.6</v>
      </c>
      <c r="CC89" s="13">
        <v>0</v>
      </c>
      <c r="CD89" s="13">
        <v>11016.6</v>
      </c>
      <c r="CE89" s="13">
        <v>0</v>
      </c>
      <c r="CF89" s="13">
        <f t="shared" si="171"/>
        <v>0</v>
      </c>
      <c r="CG89" s="13">
        <v>10999</v>
      </c>
      <c r="CH89" s="13">
        <v>0</v>
      </c>
      <c r="CI89" s="13">
        <v>10999</v>
      </c>
      <c r="CJ89" s="13">
        <v>0</v>
      </c>
      <c r="CK89" s="13">
        <f t="shared" si="169"/>
        <v>0</v>
      </c>
      <c r="CL89" s="13">
        <v>10999</v>
      </c>
      <c r="CM89" s="13">
        <v>0</v>
      </c>
      <c r="CN89" s="13">
        <v>10999</v>
      </c>
      <c r="CO89" s="13">
        <v>0</v>
      </c>
      <c r="CP89" s="13">
        <f t="shared" si="170"/>
        <v>0</v>
      </c>
      <c r="CQ89" s="13">
        <v>12890.6</v>
      </c>
      <c r="CR89" s="13">
        <v>0</v>
      </c>
      <c r="CS89" s="13">
        <v>12890.6</v>
      </c>
      <c r="CT89" s="13">
        <v>0</v>
      </c>
      <c r="CU89" s="13">
        <v>0</v>
      </c>
      <c r="CV89" s="13">
        <f t="shared" si="156"/>
        <v>10182.700000000001</v>
      </c>
      <c r="CW89" s="13">
        <v>0</v>
      </c>
      <c r="CX89" s="13">
        <v>10182.700000000001</v>
      </c>
      <c r="CY89" s="13">
        <v>0</v>
      </c>
      <c r="CZ89" s="13">
        <v>0</v>
      </c>
      <c r="DA89" s="13">
        <v>11016.6</v>
      </c>
      <c r="DB89" s="13">
        <v>0</v>
      </c>
      <c r="DC89" s="13">
        <v>11016.6</v>
      </c>
      <c r="DD89" s="13">
        <v>0</v>
      </c>
      <c r="DE89" s="13">
        <f t="shared" si="172"/>
        <v>0</v>
      </c>
      <c r="DF89" s="13">
        <v>12890.6</v>
      </c>
      <c r="DG89" s="13">
        <v>0</v>
      </c>
      <c r="DH89" s="13">
        <v>12890.6</v>
      </c>
      <c r="DI89" s="13">
        <v>0</v>
      </c>
      <c r="DJ89" s="13">
        <v>0</v>
      </c>
      <c r="DK89" s="13">
        <f t="shared" si="158"/>
        <v>10182.700000000001</v>
      </c>
      <c r="DL89" s="13">
        <v>0</v>
      </c>
      <c r="DM89" s="13">
        <v>10182.700000000001</v>
      </c>
      <c r="DN89" s="13">
        <v>0</v>
      </c>
      <c r="DO89" s="13">
        <v>0</v>
      </c>
      <c r="DP89" s="13">
        <f t="shared" si="164"/>
        <v>11016.6</v>
      </c>
      <c r="DQ89" s="13">
        <f t="shared" si="165"/>
        <v>0</v>
      </c>
      <c r="DR89" s="13">
        <f t="shared" si="166"/>
        <v>11016.6</v>
      </c>
      <c r="DS89" s="13">
        <f t="shared" si="167"/>
        <v>0</v>
      </c>
      <c r="DT89" s="13">
        <f t="shared" si="168"/>
        <v>0</v>
      </c>
      <c r="DU89" s="11" t="s">
        <v>172</v>
      </c>
    </row>
    <row r="90" spans="1:125" ht="40.799999999999997" x14ac:dyDescent="0.3">
      <c r="A90" s="11" t="s">
        <v>567</v>
      </c>
      <c r="B90" s="12" t="s">
        <v>568</v>
      </c>
      <c r="C90" s="12" t="s">
        <v>52</v>
      </c>
      <c r="D90" s="12" t="s">
        <v>52</v>
      </c>
      <c r="E90" s="12" t="s">
        <v>52</v>
      </c>
      <c r="F90" s="12" t="s">
        <v>52</v>
      </c>
      <c r="G90" s="12" t="s">
        <v>52</v>
      </c>
      <c r="H90" s="12" t="s">
        <v>52</v>
      </c>
      <c r="I90" s="12" t="s">
        <v>52</v>
      </c>
      <c r="J90" s="12" t="s">
        <v>52</v>
      </c>
      <c r="K90" s="12" t="s">
        <v>52</v>
      </c>
      <c r="L90" s="12" t="s">
        <v>52</v>
      </c>
      <c r="M90" s="12" t="s">
        <v>52</v>
      </c>
      <c r="N90" s="12" t="s">
        <v>52</v>
      </c>
      <c r="O90" s="12" t="s">
        <v>52</v>
      </c>
      <c r="P90" s="12" t="s">
        <v>52</v>
      </c>
      <c r="Q90" s="12" t="s">
        <v>52</v>
      </c>
      <c r="R90" s="12" t="s">
        <v>52</v>
      </c>
      <c r="S90" s="12" t="s">
        <v>52</v>
      </c>
      <c r="T90" s="12" t="s">
        <v>52</v>
      </c>
      <c r="U90" s="12" t="s">
        <v>52</v>
      </c>
      <c r="V90" s="12" t="s">
        <v>52</v>
      </c>
      <c r="W90" s="12" t="s">
        <v>52</v>
      </c>
      <c r="X90" s="12" t="s">
        <v>52</v>
      </c>
      <c r="Y90" s="12" t="s">
        <v>52</v>
      </c>
      <c r="Z90" s="12" t="s">
        <v>52</v>
      </c>
      <c r="AA90" s="12" t="s">
        <v>52</v>
      </c>
      <c r="AB90" s="12" t="s">
        <v>52</v>
      </c>
      <c r="AC90" s="12" t="s">
        <v>52</v>
      </c>
      <c r="AD90" s="12" t="s">
        <v>52</v>
      </c>
      <c r="AE90" s="12" t="s">
        <v>52</v>
      </c>
      <c r="AF90" s="12" t="s">
        <v>52</v>
      </c>
      <c r="AG90" s="12" t="s">
        <v>52</v>
      </c>
      <c r="AH90" s="12" t="s">
        <v>52</v>
      </c>
      <c r="AI90" s="13">
        <v>429713.77</v>
      </c>
      <c r="AJ90" s="13">
        <v>429697.49</v>
      </c>
      <c r="AK90" s="13">
        <v>0</v>
      </c>
      <c r="AL90" s="13">
        <v>0</v>
      </c>
      <c r="AM90" s="13">
        <v>429713.77</v>
      </c>
      <c r="AN90" s="13">
        <v>429697.49</v>
      </c>
      <c r="AO90" s="13">
        <v>0</v>
      </c>
      <c r="AP90" s="13">
        <v>0</v>
      </c>
      <c r="AQ90" s="13">
        <v>0</v>
      </c>
      <c r="AR90" s="13">
        <v>0</v>
      </c>
      <c r="AS90" s="14">
        <v>443040.6</v>
      </c>
      <c r="AT90" s="14">
        <v>0</v>
      </c>
      <c r="AU90" s="14">
        <v>443040.6</v>
      </c>
      <c r="AV90" s="14">
        <v>0</v>
      </c>
      <c r="AW90" s="14">
        <v>0</v>
      </c>
      <c r="AX90" s="13">
        <f>AX92+AX93</f>
        <v>411864.5</v>
      </c>
      <c r="AY90" s="13">
        <f t="shared" ref="AY90:BL90" si="173">AY92+AY93</f>
        <v>0</v>
      </c>
      <c r="AZ90" s="13">
        <f t="shared" si="173"/>
        <v>411864.5</v>
      </c>
      <c r="BA90" s="13">
        <f t="shared" si="173"/>
        <v>0</v>
      </c>
      <c r="BB90" s="13">
        <f t="shared" si="173"/>
        <v>0</v>
      </c>
      <c r="BC90" s="13">
        <f t="shared" si="173"/>
        <v>448106.3</v>
      </c>
      <c r="BD90" s="13">
        <f t="shared" si="173"/>
        <v>0</v>
      </c>
      <c r="BE90" s="13">
        <f t="shared" si="173"/>
        <v>448106.3</v>
      </c>
      <c r="BF90" s="13">
        <f t="shared" si="173"/>
        <v>0</v>
      </c>
      <c r="BG90" s="13">
        <f t="shared" si="173"/>
        <v>0</v>
      </c>
      <c r="BH90" s="13">
        <f t="shared" si="173"/>
        <v>450026.19999999995</v>
      </c>
      <c r="BI90" s="13">
        <f t="shared" si="173"/>
        <v>0</v>
      </c>
      <c r="BJ90" s="13">
        <f t="shared" si="173"/>
        <v>450026.19999999995</v>
      </c>
      <c r="BK90" s="13">
        <f t="shared" si="173"/>
        <v>0</v>
      </c>
      <c r="BL90" s="13">
        <f t="shared" si="173"/>
        <v>0</v>
      </c>
      <c r="BM90" s="13">
        <v>423489.79</v>
      </c>
      <c r="BN90" s="13">
        <v>423473.52</v>
      </c>
      <c r="BO90" s="13">
        <v>0</v>
      </c>
      <c r="BP90" s="13">
        <v>0</v>
      </c>
      <c r="BQ90" s="13">
        <v>423489.79</v>
      </c>
      <c r="BR90" s="13">
        <v>423473.52</v>
      </c>
      <c r="BS90" s="13">
        <v>0</v>
      </c>
      <c r="BT90" s="13">
        <v>0</v>
      </c>
      <c r="BU90" s="13">
        <v>0</v>
      </c>
      <c r="BV90" s="13">
        <v>0</v>
      </c>
      <c r="BW90" s="14">
        <v>437807.14</v>
      </c>
      <c r="BX90" s="14">
        <v>0</v>
      </c>
      <c r="BY90" s="14">
        <v>437807.14</v>
      </c>
      <c r="BZ90" s="14">
        <v>0</v>
      </c>
      <c r="CA90" s="14">
        <v>0</v>
      </c>
      <c r="CB90" s="13">
        <f>CB92+CB93</f>
        <v>406481.12</v>
      </c>
      <c r="CC90" s="13">
        <f t="shared" ref="CC90:CZ90" si="174">CC92+CC93</f>
        <v>0</v>
      </c>
      <c r="CD90" s="13">
        <f t="shared" si="174"/>
        <v>406481.12</v>
      </c>
      <c r="CE90" s="13">
        <f t="shared" si="174"/>
        <v>0</v>
      </c>
      <c r="CF90" s="13">
        <f t="shared" si="174"/>
        <v>0</v>
      </c>
      <c r="CG90" s="13">
        <f t="shared" si="174"/>
        <v>442722.92</v>
      </c>
      <c r="CH90" s="13">
        <f t="shared" si="174"/>
        <v>0</v>
      </c>
      <c r="CI90" s="13">
        <f t="shared" si="174"/>
        <v>442722.92</v>
      </c>
      <c r="CJ90" s="13">
        <f t="shared" si="174"/>
        <v>0</v>
      </c>
      <c r="CK90" s="13">
        <f t="shared" si="174"/>
        <v>0</v>
      </c>
      <c r="CL90" s="13">
        <f t="shared" si="174"/>
        <v>444642.81999999995</v>
      </c>
      <c r="CM90" s="13">
        <f t="shared" si="174"/>
        <v>0</v>
      </c>
      <c r="CN90" s="13">
        <f t="shared" si="174"/>
        <v>444642.81999999995</v>
      </c>
      <c r="CO90" s="13">
        <f t="shared" si="174"/>
        <v>0</v>
      </c>
      <c r="CP90" s="13">
        <f t="shared" si="174"/>
        <v>0</v>
      </c>
      <c r="CQ90" s="13">
        <f t="shared" si="174"/>
        <v>429713.77</v>
      </c>
      <c r="CR90" s="13">
        <f t="shared" si="174"/>
        <v>0</v>
      </c>
      <c r="CS90" s="13">
        <f t="shared" si="174"/>
        <v>429713.77</v>
      </c>
      <c r="CT90" s="13">
        <f t="shared" si="174"/>
        <v>0</v>
      </c>
      <c r="CU90" s="13">
        <f t="shared" si="174"/>
        <v>0</v>
      </c>
      <c r="CV90" s="13">
        <f t="shared" si="174"/>
        <v>452527.1</v>
      </c>
      <c r="CW90" s="13">
        <f t="shared" si="174"/>
        <v>0</v>
      </c>
      <c r="CX90" s="13">
        <f t="shared" si="174"/>
        <v>452527.1</v>
      </c>
      <c r="CY90" s="13">
        <f t="shared" si="174"/>
        <v>0</v>
      </c>
      <c r="CZ90" s="13">
        <f t="shared" si="174"/>
        <v>0</v>
      </c>
      <c r="DA90" s="13">
        <f>DA92+DA93</f>
        <v>411864.5</v>
      </c>
      <c r="DB90" s="13">
        <f t="shared" ref="DB90:DT90" si="175">DB92+DB93</f>
        <v>0</v>
      </c>
      <c r="DC90" s="13">
        <f t="shared" si="175"/>
        <v>411864.5</v>
      </c>
      <c r="DD90" s="13">
        <f t="shared" si="175"/>
        <v>0</v>
      </c>
      <c r="DE90" s="13">
        <f t="shared" si="175"/>
        <v>0</v>
      </c>
      <c r="DF90" s="13">
        <f t="shared" si="175"/>
        <v>423489.79</v>
      </c>
      <c r="DG90" s="13">
        <f t="shared" si="175"/>
        <v>0</v>
      </c>
      <c r="DH90" s="13">
        <f t="shared" si="175"/>
        <v>423489.79</v>
      </c>
      <c r="DI90" s="13">
        <f t="shared" si="175"/>
        <v>0</v>
      </c>
      <c r="DJ90" s="13">
        <f t="shared" si="175"/>
        <v>0</v>
      </c>
      <c r="DK90" s="13">
        <f t="shared" si="175"/>
        <v>447293.64</v>
      </c>
      <c r="DL90" s="13">
        <f t="shared" si="175"/>
        <v>0</v>
      </c>
      <c r="DM90" s="13">
        <f t="shared" si="175"/>
        <v>447293.64</v>
      </c>
      <c r="DN90" s="13">
        <f t="shared" si="175"/>
        <v>0</v>
      </c>
      <c r="DO90" s="13">
        <f t="shared" si="175"/>
        <v>0</v>
      </c>
      <c r="DP90" s="13">
        <f t="shared" si="175"/>
        <v>406481.12</v>
      </c>
      <c r="DQ90" s="13">
        <f t="shared" si="175"/>
        <v>0</v>
      </c>
      <c r="DR90" s="13">
        <f t="shared" si="175"/>
        <v>406481.12</v>
      </c>
      <c r="DS90" s="13">
        <f t="shared" si="175"/>
        <v>0</v>
      </c>
      <c r="DT90" s="13">
        <f t="shared" si="175"/>
        <v>0</v>
      </c>
      <c r="DU90" s="11" t="s">
        <v>52</v>
      </c>
    </row>
    <row r="91" spans="1:125" ht="14.4" x14ac:dyDescent="0.3">
      <c r="A91" s="11" t="s">
        <v>53</v>
      </c>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1"/>
    </row>
    <row r="92" spans="1:125" ht="291.75" customHeight="1" x14ac:dyDescent="0.3">
      <c r="A92" s="18" t="s">
        <v>569</v>
      </c>
      <c r="B92" s="12" t="s">
        <v>570</v>
      </c>
      <c r="C92" s="17" t="s">
        <v>571</v>
      </c>
      <c r="D92" s="12" t="s">
        <v>572</v>
      </c>
      <c r="E92" s="12" t="s">
        <v>573</v>
      </c>
      <c r="F92" s="12" t="s">
        <v>157</v>
      </c>
      <c r="G92" s="12" t="s">
        <v>76</v>
      </c>
      <c r="H92" s="12" t="s">
        <v>158</v>
      </c>
      <c r="I92" s="12" t="s">
        <v>159</v>
      </c>
      <c r="J92" s="12"/>
      <c r="K92" s="12"/>
      <c r="L92" s="12"/>
      <c r="M92" s="12"/>
      <c r="N92" s="12"/>
      <c r="O92" s="12"/>
      <c r="P92" s="12"/>
      <c r="Q92" s="12"/>
      <c r="R92" s="12"/>
      <c r="S92" s="12"/>
      <c r="T92" s="12"/>
      <c r="U92" s="12"/>
      <c r="V92" s="12"/>
      <c r="W92" s="17" t="s">
        <v>574</v>
      </c>
      <c r="X92" s="12" t="s">
        <v>575</v>
      </c>
      <c r="Y92" s="12" t="s">
        <v>576</v>
      </c>
      <c r="Z92" s="17" t="s">
        <v>577</v>
      </c>
      <c r="AA92" s="12" t="s">
        <v>329</v>
      </c>
      <c r="AB92" s="12" t="s">
        <v>578</v>
      </c>
      <c r="AC92" s="17" t="s">
        <v>579</v>
      </c>
      <c r="AD92" s="12" t="s">
        <v>88</v>
      </c>
      <c r="AE92" s="12" t="s">
        <v>580</v>
      </c>
      <c r="AF92" s="12" t="s">
        <v>169</v>
      </c>
      <c r="AG92" s="12" t="s">
        <v>581</v>
      </c>
      <c r="AH92" s="12" t="s">
        <v>92</v>
      </c>
      <c r="AI92" s="13">
        <v>285104.64000000001</v>
      </c>
      <c r="AJ92" s="13">
        <v>285104.64000000001</v>
      </c>
      <c r="AK92" s="13">
        <v>0</v>
      </c>
      <c r="AL92" s="13">
        <v>0</v>
      </c>
      <c r="AM92" s="13">
        <v>285104.64000000001</v>
      </c>
      <c r="AN92" s="13">
        <v>285104.64000000001</v>
      </c>
      <c r="AO92" s="13">
        <v>0</v>
      </c>
      <c r="AP92" s="13">
        <v>0</v>
      </c>
      <c r="AQ92" s="13">
        <v>0</v>
      </c>
      <c r="AR92" s="13">
        <v>0</v>
      </c>
      <c r="AS92" s="13">
        <v>290514.09999999998</v>
      </c>
      <c r="AT92" s="13">
        <v>0</v>
      </c>
      <c r="AU92" s="13">
        <v>290514.09999999998</v>
      </c>
      <c r="AV92" s="13">
        <v>0</v>
      </c>
      <c r="AW92" s="13">
        <v>0</v>
      </c>
      <c r="AX92" s="13">
        <v>272376.09999999998</v>
      </c>
      <c r="AY92" s="13">
        <v>0</v>
      </c>
      <c r="AZ92" s="13">
        <v>272376.09999999998</v>
      </c>
      <c r="BA92" s="13">
        <v>0</v>
      </c>
      <c r="BB92" s="13">
        <f>AX92-AY92-AZ92-BA92</f>
        <v>0</v>
      </c>
      <c r="BC92" s="13">
        <v>294653.59999999998</v>
      </c>
      <c r="BD92" s="13">
        <v>0</v>
      </c>
      <c r="BE92" s="13">
        <v>294653.59999999998</v>
      </c>
      <c r="BF92" s="13">
        <v>0</v>
      </c>
      <c r="BG92" s="13">
        <f t="shared" ref="BG92:BG93" si="176">BC92-BD92-BE92-BF92</f>
        <v>0</v>
      </c>
      <c r="BH92" s="13">
        <v>296044.79999999999</v>
      </c>
      <c r="BI92" s="13">
        <v>0</v>
      </c>
      <c r="BJ92" s="13">
        <v>296044.79999999999</v>
      </c>
      <c r="BK92" s="13">
        <v>0</v>
      </c>
      <c r="BL92" s="13">
        <f t="shared" ref="BL92:BL93" si="177">BH92-BI92-BJ92-BK92</f>
        <v>0</v>
      </c>
      <c r="BM92" s="13">
        <v>279720.96999999997</v>
      </c>
      <c r="BN92" s="13">
        <v>279720.96999999997</v>
      </c>
      <c r="BO92" s="13">
        <v>0</v>
      </c>
      <c r="BP92" s="13">
        <v>0</v>
      </c>
      <c r="BQ92" s="13">
        <v>279720.96999999997</v>
      </c>
      <c r="BR92" s="13">
        <v>279720.96999999997</v>
      </c>
      <c r="BS92" s="13">
        <v>0</v>
      </c>
      <c r="BT92" s="13">
        <v>0</v>
      </c>
      <c r="BU92" s="13">
        <v>0</v>
      </c>
      <c r="BV92" s="13">
        <v>0</v>
      </c>
      <c r="BW92" s="13">
        <v>285948.78000000003</v>
      </c>
      <c r="BX92" s="13">
        <v>0</v>
      </c>
      <c r="BY92" s="13">
        <v>285948.78000000003</v>
      </c>
      <c r="BZ92" s="13">
        <v>0</v>
      </c>
      <c r="CA92" s="13">
        <v>0</v>
      </c>
      <c r="CB92" s="13">
        <f>272376.1-4451.44</f>
        <v>267924.65999999997</v>
      </c>
      <c r="CC92" s="13">
        <v>0</v>
      </c>
      <c r="CD92" s="13">
        <f>CB92</f>
        <v>267924.65999999997</v>
      </c>
      <c r="CE92" s="13">
        <v>0</v>
      </c>
      <c r="CF92" s="13">
        <f>CB92-CC92-CD92-CE92</f>
        <v>0</v>
      </c>
      <c r="CG92" s="13">
        <f>294653.6-4451.44</f>
        <v>290202.15999999997</v>
      </c>
      <c r="CH92" s="13">
        <v>0</v>
      </c>
      <c r="CI92" s="13">
        <f>CG92</f>
        <v>290202.15999999997</v>
      </c>
      <c r="CJ92" s="13">
        <v>0</v>
      </c>
      <c r="CK92" s="13">
        <f t="shared" ref="CK92:CK93" si="178">CG92-CH92-CI92-CJ92</f>
        <v>0</v>
      </c>
      <c r="CL92" s="13">
        <f>296044.8-4451.44</f>
        <v>291593.36</v>
      </c>
      <c r="CM92" s="13">
        <v>0</v>
      </c>
      <c r="CN92" s="13">
        <f>CL92</f>
        <v>291593.36</v>
      </c>
      <c r="CO92" s="13">
        <v>0</v>
      </c>
      <c r="CP92" s="13">
        <f t="shared" ref="CP92:CP93" si="179">CL92-CM92-CN92-CO92</f>
        <v>0</v>
      </c>
      <c r="CQ92" s="13">
        <v>285104.64000000001</v>
      </c>
      <c r="CR92" s="13">
        <v>0</v>
      </c>
      <c r="CS92" s="13">
        <v>285104.64000000001</v>
      </c>
      <c r="CT92" s="13">
        <v>0</v>
      </c>
      <c r="CU92" s="13">
        <v>0</v>
      </c>
      <c r="CV92" s="13">
        <f t="shared" ref="CV92:CV93" si="180">CW92+CX92+CY92+CZ92</f>
        <v>295065.09999999998</v>
      </c>
      <c r="CW92" s="13">
        <v>0</v>
      </c>
      <c r="CX92" s="13">
        <v>295065.09999999998</v>
      </c>
      <c r="CY92" s="13">
        <v>0</v>
      </c>
      <c r="CZ92" s="13">
        <v>0</v>
      </c>
      <c r="DA92" s="13">
        <v>272376.09999999998</v>
      </c>
      <c r="DB92" s="13">
        <v>0</v>
      </c>
      <c r="DC92" s="13">
        <v>272376.09999999998</v>
      </c>
      <c r="DD92" s="13">
        <v>0</v>
      </c>
      <c r="DE92" s="13">
        <f>DA92-DB92-DC92-DD92</f>
        <v>0</v>
      </c>
      <c r="DF92" s="13">
        <v>279720.96999999997</v>
      </c>
      <c r="DG92" s="13">
        <v>0</v>
      </c>
      <c r="DH92" s="13">
        <v>279720.96999999997</v>
      </c>
      <c r="DI92" s="13">
        <v>0</v>
      </c>
      <c r="DJ92" s="13">
        <v>0</v>
      </c>
      <c r="DK92" s="13">
        <f t="shared" ref="DK92:DK93" si="181">DL92+DM92+DN92+DO92</f>
        <v>290499.78000000003</v>
      </c>
      <c r="DL92" s="13">
        <v>0</v>
      </c>
      <c r="DM92" s="13">
        <v>290499.78000000003</v>
      </c>
      <c r="DN92" s="13">
        <v>0</v>
      </c>
      <c r="DO92" s="13">
        <v>0</v>
      </c>
      <c r="DP92" s="13">
        <f t="shared" ref="DP92" si="182">DQ92+DR92+DS92+DT92</f>
        <v>267924.65999999997</v>
      </c>
      <c r="DQ92" s="13">
        <f t="shared" ref="DQ92" si="183">DB92</f>
        <v>0</v>
      </c>
      <c r="DR92" s="13">
        <f>DC92-4451.44</f>
        <v>267924.65999999997</v>
      </c>
      <c r="DS92" s="13">
        <f t="shared" ref="DS92" si="184">DD92</f>
        <v>0</v>
      </c>
      <c r="DT92" s="13">
        <f t="shared" ref="DT92" si="185">DE92</f>
        <v>0</v>
      </c>
      <c r="DU92" s="11" t="s">
        <v>239</v>
      </c>
    </row>
    <row r="93" spans="1:125" ht="307.5" customHeight="1" x14ac:dyDescent="0.3">
      <c r="A93" s="18" t="s">
        <v>582</v>
      </c>
      <c r="B93" s="12" t="s">
        <v>583</v>
      </c>
      <c r="C93" s="17" t="s">
        <v>571</v>
      </c>
      <c r="D93" s="12" t="s">
        <v>572</v>
      </c>
      <c r="E93" s="12" t="s">
        <v>573</v>
      </c>
      <c r="F93" s="12" t="s">
        <v>157</v>
      </c>
      <c r="G93" s="12" t="s">
        <v>76</v>
      </c>
      <c r="H93" s="12" t="s">
        <v>158</v>
      </c>
      <c r="I93" s="12" t="s">
        <v>159</v>
      </c>
      <c r="J93" s="12"/>
      <c r="K93" s="12"/>
      <c r="L93" s="12"/>
      <c r="M93" s="12"/>
      <c r="N93" s="12"/>
      <c r="O93" s="12"/>
      <c r="P93" s="12"/>
      <c r="Q93" s="12"/>
      <c r="R93" s="12"/>
      <c r="S93" s="12"/>
      <c r="T93" s="12"/>
      <c r="U93" s="12"/>
      <c r="V93" s="12"/>
      <c r="W93" s="17" t="s">
        <v>584</v>
      </c>
      <c r="X93" s="12" t="s">
        <v>585</v>
      </c>
      <c r="Y93" s="12" t="s">
        <v>586</v>
      </c>
      <c r="Z93" s="17" t="s">
        <v>587</v>
      </c>
      <c r="AA93" s="12" t="s">
        <v>164</v>
      </c>
      <c r="AB93" s="12" t="s">
        <v>588</v>
      </c>
      <c r="AC93" s="17" t="s">
        <v>579</v>
      </c>
      <c r="AD93" s="12" t="s">
        <v>88</v>
      </c>
      <c r="AE93" s="12" t="s">
        <v>580</v>
      </c>
      <c r="AF93" s="12" t="s">
        <v>169</v>
      </c>
      <c r="AG93" s="12" t="s">
        <v>589</v>
      </c>
      <c r="AH93" s="12" t="s">
        <v>590</v>
      </c>
      <c r="AI93" s="13">
        <v>144609.13</v>
      </c>
      <c r="AJ93" s="13">
        <v>144592.85999999999</v>
      </c>
      <c r="AK93" s="13">
        <v>0</v>
      </c>
      <c r="AL93" s="13">
        <v>0</v>
      </c>
      <c r="AM93" s="13">
        <v>144609.13</v>
      </c>
      <c r="AN93" s="13">
        <v>144592.85999999999</v>
      </c>
      <c r="AO93" s="13">
        <v>0</v>
      </c>
      <c r="AP93" s="13">
        <v>0</v>
      </c>
      <c r="AQ93" s="13">
        <v>0</v>
      </c>
      <c r="AR93" s="13">
        <v>0</v>
      </c>
      <c r="AS93" s="13">
        <v>152526.5</v>
      </c>
      <c r="AT93" s="13">
        <v>0</v>
      </c>
      <c r="AU93" s="13">
        <v>152526.5</v>
      </c>
      <c r="AV93" s="13">
        <v>0</v>
      </c>
      <c r="AW93" s="13">
        <v>0</v>
      </c>
      <c r="AX93" s="13">
        <v>139488.4</v>
      </c>
      <c r="AY93" s="13">
        <v>0</v>
      </c>
      <c r="AZ93" s="13">
        <v>139488.4</v>
      </c>
      <c r="BA93" s="13">
        <v>0</v>
      </c>
      <c r="BB93" s="13">
        <f>AX93-AY93-AZ93-BA93</f>
        <v>0</v>
      </c>
      <c r="BC93" s="13">
        <v>153452.70000000001</v>
      </c>
      <c r="BD93" s="13">
        <v>0</v>
      </c>
      <c r="BE93" s="13">
        <v>153452.70000000001</v>
      </c>
      <c r="BF93" s="13">
        <v>0</v>
      </c>
      <c r="BG93" s="13">
        <f t="shared" si="176"/>
        <v>0</v>
      </c>
      <c r="BH93" s="13">
        <v>153981.4</v>
      </c>
      <c r="BI93" s="13">
        <v>0</v>
      </c>
      <c r="BJ93" s="13">
        <v>153981.4</v>
      </c>
      <c r="BK93" s="13">
        <v>0</v>
      </c>
      <c r="BL93" s="13">
        <f t="shared" si="177"/>
        <v>0</v>
      </c>
      <c r="BM93" s="13">
        <v>143768.82</v>
      </c>
      <c r="BN93" s="13">
        <v>143752.54</v>
      </c>
      <c r="BO93" s="13">
        <v>0</v>
      </c>
      <c r="BP93" s="13">
        <v>0</v>
      </c>
      <c r="BQ93" s="13">
        <v>143768.82</v>
      </c>
      <c r="BR93" s="13">
        <v>143752.54</v>
      </c>
      <c r="BS93" s="13">
        <v>0</v>
      </c>
      <c r="BT93" s="13">
        <v>0</v>
      </c>
      <c r="BU93" s="13">
        <v>0</v>
      </c>
      <c r="BV93" s="13">
        <v>0</v>
      </c>
      <c r="BW93" s="13">
        <v>151858.35999999999</v>
      </c>
      <c r="BX93" s="13">
        <v>0</v>
      </c>
      <c r="BY93" s="13">
        <v>151858.35999999999</v>
      </c>
      <c r="BZ93" s="13">
        <v>0</v>
      </c>
      <c r="CA93" s="13">
        <v>0</v>
      </c>
      <c r="CB93" s="13">
        <f>139488.4-931.94</f>
        <v>138556.46</v>
      </c>
      <c r="CC93" s="13">
        <v>0</v>
      </c>
      <c r="CD93" s="13">
        <f>CB93</f>
        <v>138556.46</v>
      </c>
      <c r="CE93" s="13">
        <v>0</v>
      </c>
      <c r="CF93" s="13">
        <f>CB93-CC93-CD93-CE93</f>
        <v>0</v>
      </c>
      <c r="CG93" s="13">
        <f>153452.7-931.94</f>
        <v>152520.76</v>
      </c>
      <c r="CH93" s="13">
        <v>0</v>
      </c>
      <c r="CI93" s="13">
        <f>CG93</f>
        <v>152520.76</v>
      </c>
      <c r="CJ93" s="13">
        <v>0</v>
      </c>
      <c r="CK93" s="13">
        <f t="shared" si="178"/>
        <v>0</v>
      </c>
      <c r="CL93" s="13">
        <f>153981.4-931.94</f>
        <v>153049.46</v>
      </c>
      <c r="CM93" s="13">
        <v>0</v>
      </c>
      <c r="CN93" s="13">
        <f>CL93</f>
        <v>153049.46</v>
      </c>
      <c r="CO93" s="13">
        <v>0</v>
      </c>
      <c r="CP93" s="13">
        <f t="shared" si="179"/>
        <v>0</v>
      </c>
      <c r="CQ93" s="13">
        <v>144609.13</v>
      </c>
      <c r="CR93" s="13">
        <v>0</v>
      </c>
      <c r="CS93" s="13">
        <v>144609.13</v>
      </c>
      <c r="CT93" s="13">
        <v>0</v>
      </c>
      <c r="CU93" s="13">
        <v>0</v>
      </c>
      <c r="CV93" s="13">
        <f t="shared" si="180"/>
        <v>157462</v>
      </c>
      <c r="CW93" s="13">
        <v>0</v>
      </c>
      <c r="CX93" s="13">
        <v>157462</v>
      </c>
      <c r="CY93" s="13">
        <v>0</v>
      </c>
      <c r="CZ93" s="13">
        <v>0</v>
      </c>
      <c r="DA93" s="13">
        <v>139488.4</v>
      </c>
      <c r="DB93" s="13">
        <v>0</v>
      </c>
      <c r="DC93" s="13">
        <v>139488.4</v>
      </c>
      <c r="DD93" s="13">
        <v>0</v>
      </c>
      <c r="DE93" s="13">
        <f>DA93-DB93-DC93-DD93</f>
        <v>0</v>
      </c>
      <c r="DF93" s="13">
        <v>143768.82</v>
      </c>
      <c r="DG93" s="13">
        <v>0</v>
      </c>
      <c r="DH93" s="13">
        <v>143768.82</v>
      </c>
      <c r="DI93" s="13">
        <v>0</v>
      </c>
      <c r="DJ93" s="13">
        <v>0</v>
      </c>
      <c r="DK93" s="13">
        <f t="shared" si="181"/>
        <v>156793.85999999999</v>
      </c>
      <c r="DL93" s="13">
        <v>0</v>
      </c>
      <c r="DM93" s="13">
        <v>156793.85999999999</v>
      </c>
      <c r="DN93" s="13">
        <v>0</v>
      </c>
      <c r="DO93" s="13">
        <v>0</v>
      </c>
      <c r="DP93" s="13">
        <f t="shared" ref="DP93" si="186">DQ93+DR93+DS93+DT93</f>
        <v>138556.46</v>
      </c>
      <c r="DQ93" s="13">
        <f t="shared" ref="DQ93" si="187">DB93</f>
        <v>0</v>
      </c>
      <c r="DR93" s="13">
        <f>DC93-931.94</f>
        <v>138556.46</v>
      </c>
      <c r="DS93" s="13">
        <f t="shared" ref="DS93" si="188">DD93</f>
        <v>0</v>
      </c>
      <c r="DT93" s="13">
        <f t="shared" ref="DT93" si="189">DE93</f>
        <v>0</v>
      </c>
      <c r="DU93" s="11" t="s">
        <v>239</v>
      </c>
    </row>
    <row r="94" spans="1:125" ht="99.75" customHeight="1" x14ac:dyDescent="0.3">
      <c r="A94" s="18" t="s">
        <v>591</v>
      </c>
      <c r="B94" s="12" t="s">
        <v>592</v>
      </c>
      <c r="C94" s="12" t="s">
        <v>52</v>
      </c>
      <c r="D94" s="12" t="s">
        <v>52</v>
      </c>
      <c r="E94" s="12" t="s">
        <v>52</v>
      </c>
      <c r="F94" s="12" t="s">
        <v>52</v>
      </c>
      <c r="G94" s="12" t="s">
        <v>52</v>
      </c>
      <c r="H94" s="12" t="s">
        <v>52</v>
      </c>
      <c r="I94" s="12" t="s">
        <v>52</v>
      </c>
      <c r="J94" s="12" t="s">
        <v>52</v>
      </c>
      <c r="K94" s="12" t="s">
        <v>52</v>
      </c>
      <c r="L94" s="12" t="s">
        <v>52</v>
      </c>
      <c r="M94" s="12" t="s">
        <v>52</v>
      </c>
      <c r="N94" s="12" t="s">
        <v>52</v>
      </c>
      <c r="O94" s="12" t="s">
        <v>52</v>
      </c>
      <c r="P94" s="12" t="s">
        <v>52</v>
      </c>
      <c r="Q94" s="12" t="s">
        <v>52</v>
      </c>
      <c r="R94" s="12" t="s">
        <v>52</v>
      </c>
      <c r="S94" s="12" t="s">
        <v>52</v>
      </c>
      <c r="T94" s="12" t="s">
        <v>52</v>
      </c>
      <c r="U94" s="12" t="s">
        <v>52</v>
      </c>
      <c r="V94" s="12" t="s">
        <v>52</v>
      </c>
      <c r="W94" s="12" t="s">
        <v>52</v>
      </c>
      <c r="X94" s="12" t="s">
        <v>52</v>
      </c>
      <c r="Y94" s="12" t="s">
        <v>52</v>
      </c>
      <c r="Z94" s="12" t="s">
        <v>52</v>
      </c>
      <c r="AA94" s="12" t="s">
        <v>52</v>
      </c>
      <c r="AB94" s="12" t="s">
        <v>52</v>
      </c>
      <c r="AC94" s="12" t="s">
        <v>52</v>
      </c>
      <c r="AD94" s="12" t="s">
        <v>52</v>
      </c>
      <c r="AE94" s="12" t="s">
        <v>52</v>
      </c>
      <c r="AF94" s="12" t="s">
        <v>52</v>
      </c>
      <c r="AG94" s="12" t="s">
        <v>52</v>
      </c>
      <c r="AH94" s="12" t="s">
        <v>52</v>
      </c>
      <c r="AI94" s="13">
        <v>114779.45</v>
      </c>
      <c r="AJ94" s="13">
        <v>114765.12</v>
      </c>
      <c r="AK94" s="13">
        <v>0</v>
      </c>
      <c r="AL94" s="13">
        <v>0</v>
      </c>
      <c r="AM94" s="13">
        <v>2059.4</v>
      </c>
      <c r="AN94" s="13">
        <v>2045.43</v>
      </c>
      <c r="AO94" s="13">
        <v>0</v>
      </c>
      <c r="AP94" s="13">
        <v>0</v>
      </c>
      <c r="AQ94" s="13">
        <v>112720.05</v>
      </c>
      <c r="AR94" s="13">
        <v>112719.67999999999</v>
      </c>
      <c r="AS94" s="14">
        <v>106813.79</v>
      </c>
      <c r="AT94" s="14">
        <v>0</v>
      </c>
      <c r="AU94" s="14">
        <v>9113.17</v>
      </c>
      <c r="AV94" s="14">
        <v>0</v>
      </c>
      <c r="AW94" s="14">
        <v>97700.62</v>
      </c>
      <c r="AX94" s="13">
        <f>AX96+AX97</f>
        <v>149285.35</v>
      </c>
      <c r="AY94" s="13">
        <f t="shared" ref="AY94:BL94" si="190">AY96+AY97</f>
        <v>0</v>
      </c>
      <c r="AZ94" s="13">
        <f t="shared" si="190"/>
        <v>38067.47</v>
      </c>
      <c r="BA94" s="13">
        <f t="shared" si="190"/>
        <v>0</v>
      </c>
      <c r="BB94" s="13">
        <f t="shared" si="190"/>
        <v>111217.88</v>
      </c>
      <c r="BC94" s="13">
        <f t="shared" si="190"/>
        <v>101760</v>
      </c>
      <c r="BD94" s="13">
        <f t="shared" si="190"/>
        <v>0</v>
      </c>
      <c r="BE94" s="13">
        <f t="shared" si="190"/>
        <v>13736</v>
      </c>
      <c r="BF94" s="13">
        <f t="shared" si="190"/>
        <v>0</v>
      </c>
      <c r="BG94" s="13">
        <f t="shared" si="190"/>
        <v>88024</v>
      </c>
      <c r="BH94" s="13">
        <f t="shared" si="190"/>
        <v>121943.93</v>
      </c>
      <c r="BI94" s="13">
        <f t="shared" si="190"/>
        <v>0</v>
      </c>
      <c r="BJ94" s="13">
        <f t="shared" si="190"/>
        <v>34400.93</v>
      </c>
      <c r="BK94" s="13">
        <f t="shared" si="190"/>
        <v>0</v>
      </c>
      <c r="BL94" s="13">
        <f t="shared" si="190"/>
        <v>87543</v>
      </c>
      <c r="BM94" s="13">
        <v>114779.45</v>
      </c>
      <c r="BN94" s="13">
        <v>114765.12</v>
      </c>
      <c r="BO94" s="13">
        <v>0</v>
      </c>
      <c r="BP94" s="13">
        <v>0</v>
      </c>
      <c r="BQ94" s="13">
        <v>2059.4</v>
      </c>
      <c r="BR94" s="13">
        <v>2045.43</v>
      </c>
      <c r="BS94" s="13">
        <v>0</v>
      </c>
      <c r="BT94" s="13">
        <v>0</v>
      </c>
      <c r="BU94" s="13">
        <v>112720.05</v>
      </c>
      <c r="BV94" s="13">
        <v>112719.67999999999</v>
      </c>
      <c r="BW94" s="14">
        <v>106813.79</v>
      </c>
      <c r="BX94" s="14">
        <v>0</v>
      </c>
      <c r="BY94" s="14">
        <v>9113.17</v>
      </c>
      <c r="BZ94" s="14">
        <v>0</v>
      </c>
      <c r="CA94" s="14">
        <v>97700.62</v>
      </c>
      <c r="CB94" s="13">
        <f>CB96+CB97</f>
        <v>149285.35</v>
      </c>
      <c r="CC94" s="13">
        <f t="shared" ref="CC94:CZ94" si="191">CC96+CC97</f>
        <v>0</v>
      </c>
      <c r="CD94" s="13">
        <f t="shared" si="191"/>
        <v>38067.47</v>
      </c>
      <c r="CE94" s="13">
        <f t="shared" si="191"/>
        <v>0</v>
      </c>
      <c r="CF94" s="13">
        <f t="shared" si="191"/>
        <v>111217.88</v>
      </c>
      <c r="CG94" s="13">
        <f t="shared" si="191"/>
        <v>101760</v>
      </c>
      <c r="CH94" s="13">
        <f t="shared" si="191"/>
        <v>0</v>
      </c>
      <c r="CI94" s="13">
        <f t="shared" si="191"/>
        <v>13736</v>
      </c>
      <c r="CJ94" s="13">
        <f t="shared" si="191"/>
        <v>0</v>
      </c>
      <c r="CK94" s="13">
        <f t="shared" si="191"/>
        <v>88024</v>
      </c>
      <c r="CL94" s="13">
        <f t="shared" si="191"/>
        <v>121943.93</v>
      </c>
      <c r="CM94" s="13">
        <f t="shared" si="191"/>
        <v>0</v>
      </c>
      <c r="CN94" s="13">
        <f t="shared" si="191"/>
        <v>34400.93</v>
      </c>
      <c r="CO94" s="13">
        <f t="shared" si="191"/>
        <v>0</v>
      </c>
      <c r="CP94" s="13">
        <f t="shared" si="191"/>
        <v>87543</v>
      </c>
      <c r="CQ94" s="13">
        <f t="shared" si="191"/>
        <v>114779.45</v>
      </c>
      <c r="CR94" s="13">
        <f t="shared" si="191"/>
        <v>0</v>
      </c>
      <c r="CS94" s="13">
        <f t="shared" si="191"/>
        <v>2059.4</v>
      </c>
      <c r="CT94" s="13">
        <f t="shared" si="191"/>
        <v>0</v>
      </c>
      <c r="CU94" s="13">
        <f t="shared" si="191"/>
        <v>112720.05</v>
      </c>
      <c r="CV94" s="13">
        <f t="shared" si="191"/>
        <v>106813.79000000001</v>
      </c>
      <c r="CW94" s="13">
        <f t="shared" si="191"/>
        <v>0</v>
      </c>
      <c r="CX94" s="13">
        <f t="shared" si="191"/>
        <v>9113.17</v>
      </c>
      <c r="CY94" s="13">
        <f t="shared" si="191"/>
        <v>0</v>
      </c>
      <c r="CZ94" s="13">
        <f t="shared" si="191"/>
        <v>97700.62</v>
      </c>
      <c r="DA94" s="13">
        <f>DA96+DA97</f>
        <v>149285.35</v>
      </c>
      <c r="DB94" s="13">
        <f t="shared" ref="DB94:DT94" si="192">DB96+DB97</f>
        <v>0</v>
      </c>
      <c r="DC94" s="13">
        <f t="shared" si="192"/>
        <v>38067.47</v>
      </c>
      <c r="DD94" s="13">
        <f t="shared" si="192"/>
        <v>0</v>
      </c>
      <c r="DE94" s="13">
        <f t="shared" si="192"/>
        <v>111217.88</v>
      </c>
      <c r="DF94" s="13">
        <f t="shared" si="192"/>
        <v>114779.45</v>
      </c>
      <c r="DG94" s="13">
        <f t="shared" si="192"/>
        <v>0</v>
      </c>
      <c r="DH94" s="13">
        <f t="shared" si="192"/>
        <v>2059.4</v>
      </c>
      <c r="DI94" s="13">
        <f t="shared" si="192"/>
        <v>0</v>
      </c>
      <c r="DJ94" s="13">
        <f t="shared" si="192"/>
        <v>112720.05</v>
      </c>
      <c r="DK94" s="13">
        <f t="shared" si="192"/>
        <v>106813.79000000001</v>
      </c>
      <c r="DL94" s="13">
        <f t="shared" si="192"/>
        <v>0</v>
      </c>
      <c r="DM94" s="13">
        <f t="shared" si="192"/>
        <v>9113.17</v>
      </c>
      <c r="DN94" s="13">
        <f t="shared" si="192"/>
        <v>0</v>
      </c>
      <c r="DO94" s="13">
        <f t="shared" si="192"/>
        <v>97700.62</v>
      </c>
      <c r="DP94" s="13">
        <f t="shared" si="192"/>
        <v>149285.35</v>
      </c>
      <c r="DQ94" s="13">
        <f t="shared" si="192"/>
        <v>0</v>
      </c>
      <c r="DR94" s="13">
        <f t="shared" si="192"/>
        <v>38067.47</v>
      </c>
      <c r="DS94" s="13">
        <f t="shared" si="192"/>
        <v>0</v>
      </c>
      <c r="DT94" s="13">
        <f t="shared" si="192"/>
        <v>111217.88</v>
      </c>
      <c r="DU94" s="11" t="s">
        <v>52</v>
      </c>
    </row>
    <row r="95" spans="1:125" ht="14.4" x14ac:dyDescent="0.3">
      <c r="A95" s="11" t="s">
        <v>53</v>
      </c>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1"/>
    </row>
    <row r="96" spans="1:125" ht="30.6" x14ac:dyDescent="0.3">
      <c r="A96" s="11" t="s">
        <v>593</v>
      </c>
      <c r="B96" s="12" t="s">
        <v>594</v>
      </c>
      <c r="C96" s="12" t="s">
        <v>72</v>
      </c>
      <c r="D96" s="12" t="s">
        <v>595</v>
      </c>
      <c r="E96" s="12" t="s">
        <v>74</v>
      </c>
      <c r="F96" s="12"/>
      <c r="G96" s="12"/>
      <c r="H96" s="12"/>
      <c r="I96" s="12"/>
      <c r="J96" s="12"/>
      <c r="K96" s="12"/>
      <c r="L96" s="12"/>
      <c r="M96" s="12"/>
      <c r="N96" s="12"/>
      <c r="O96" s="12"/>
      <c r="P96" s="12"/>
      <c r="Q96" s="12"/>
      <c r="R96" s="12"/>
      <c r="S96" s="12"/>
      <c r="T96" s="12"/>
      <c r="U96" s="12"/>
      <c r="V96" s="12"/>
      <c r="W96" s="12"/>
      <c r="X96" s="12"/>
      <c r="Y96" s="12"/>
      <c r="Z96" s="12"/>
      <c r="AA96" s="12"/>
      <c r="AB96" s="12"/>
      <c r="AC96" s="12" t="s">
        <v>596</v>
      </c>
      <c r="AD96" s="12" t="s">
        <v>76</v>
      </c>
      <c r="AE96" s="12" t="s">
        <v>597</v>
      </c>
      <c r="AF96" s="12"/>
      <c r="AG96" s="12" t="s">
        <v>598</v>
      </c>
      <c r="AH96" s="12" t="s">
        <v>449</v>
      </c>
      <c r="AI96" s="13">
        <v>72990</v>
      </c>
      <c r="AJ96" s="13">
        <v>72990</v>
      </c>
      <c r="AK96" s="13">
        <v>0</v>
      </c>
      <c r="AL96" s="13">
        <v>0</v>
      </c>
      <c r="AM96" s="13">
        <v>0</v>
      </c>
      <c r="AN96" s="13">
        <v>0</v>
      </c>
      <c r="AO96" s="13">
        <v>0</v>
      </c>
      <c r="AP96" s="13">
        <v>0</v>
      </c>
      <c r="AQ96" s="13">
        <v>72990</v>
      </c>
      <c r="AR96" s="13">
        <v>72990</v>
      </c>
      <c r="AS96" s="13">
        <v>88729</v>
      </c>
      <c r="AT96" s="13">
        <v>0</v>
      </c>
      <c r="AU96" s="13">
        <v>0</v>
      </c>
      <c r="AV96" s="13">
        <v>0</v>
      </c>
      <c r="AW96" s="13">
        <v>88729</v>
      </c>
      <c r="AX96" s="13">
        <v>112337</v>
      </c>
      <c r="AY96" s="13">
        <v>0</v>
      </c>
      <c r="AZ96" s="13">
        <v>13736</v>
      </c>
      <c r="BA96" s="13">
        <v>0</v>
      </c>
      <c r="BB96" s="13">
        <f>AX96-AY96-AZ96-BA96</f>
        <v>98601</v>
      </c>
      <c r="BC96" s="13">
        <v>101760</v>
      </c>
      <c r="BD96" s="13">
        <v>0</v>
      </c>
      <c r="BE96" s="13">
        <v>13736</v>
      </c>
      <c r="BF96" s="13">
        <v>0</v>
      </c>
      <c r="BG96" s="13">
        <f t="shared" ref="BG96" si="193">BC96-BD96-BE96-BF96</f>
        <v>88024</v>
      </c>
      <c r="BH96" s="13">
        <v>101279</v>
      </c>
      <c r="BI96" s="13">
        <v>0</v>
      </c>
      <c r="BJ96" s="13">
        <v>13736</v>
      </c>
      <c r="BK96" s="13">
        <v>0</v>
      </c>
      <c r="BL96" s="13">
        <f t="shared" ref="BL96" si="194">BH96-BI96-BJ96-BK96</f>
        <v>87543</v>
      </c>
      <c r="BM96" s="13">
        <v>72990</v>
      </c>
      <c r="BN96" s="13">
        <v>72990</v>
      </c>
      <c r="BO96" s="13">
        <v>0</v>
      </c>
      <c r="BP96" s="13">
        <v>0</v>
      </c>
      <c r="BQ96" s="13">
        <v>0</v>
      </c>
      <c r="BR96" s="13">
        <v>0</v>
      </c>
      <c r="BS96" s="13">
        <v>0</v>
      </c>
      <c r="BT96" s="13">
        <v>0</v>
      </c>
      <c r="BU96" s="13">
        <v>72990</v>
      </c>
      <c r="BV96" s="13">
        <v>72990</v>
      </c>
      <c r="BW96" s="13">
        <v>88729</v>
      </c>
      <c r="BX96" s="13">
        <v>0</v>
      </c>
      <c r="BY96" s="13">
        <v>0</v>
      </c>
      <c r="BZ96" s="13">
        <v>0</v>
      </c>
      <c r="CA96" s="13">
        <v>88729</v>
      </c>
      <c r="CB96" s="13">
        <v>112337</v>
      </c>
      <c r="CC96" s="13">
        <v>0</v>
      </c>
      <c r="CD96" s="13">
        <v>13736</v>
      </c>
      <c r="CE96" s="13">
        <v>0</v>
      </c>
      <c r="CF96" s="13">
        <f>CB96-CC96-CD96-CE96</f>
        <v>98601</v>
      </c>
      <c r="CG96" s="13">
        <v>101760</v>
      </c>
      <c r="CH96" s="13">
        <v>0</v>
      </c>
      <c r="CI96" s="13">
        <v>13736</v>
      </c>
      <c r="CJ96" s="13">
        <v>0</v>
      </c>
      <c r="CK96" s="13">
        <f t="shared" ref="CK96" si="195">CG96-CH96-CI96-CJ96</f>
        <v>88024</v>
      </c>
      <c r="CL96" s="13">
        <v>101279</v>
      </c>
      <c r="CM96" s="13">
        <v>0</v>
      </c>
      <c r="CN96" s="13">
        <v>13736</v>
      </c>
      <c r="CO96" s="13">
        <v>0</v>
      </c>
      <c r="CP96" s="13">
        <f t="shared" ref="CP96" si="196">CL96-CM96-CN96-CO96</f>
        <v>87543</v>
      </c>
      <c r="CQ96" s="13">
        <v>72990</v>
      </c>
      <c r="CR96" s="13">
        <v>0</v>
      </c>
      <c r="CS96" s="13">
        <v>0</v>
      </c>
      <c r="CT96" s="13">
        <v>0</v>
      </c>
      <c r="CU96" s="13">
        <v>72990</v>
      </c>
      <c r="CV96" s="13">
        <f t="shared" ref="CV96" si="197">CW96+CX96+CY96+CZ96</f>
        <v>88729</v>
      </c>
      <c r="CW96" s="13">
        <v>0</v>
      </c>
      <c r="CX96" s="13">
        <v>0</v>
      </c>
      <c r="CY96" s="13">
        <v>0</v>
      </c>
      <c r="CZ96" s="13">
        <v>88729</v>
      </c>
      <c r="DA96" s="13">
        <v>112337</v>
      </c>
      <c r="DB96" s="13">
        <v>0</v>
      </c>
      <c r="DC96" s="13">
        <v>13736</v>
      </c>
      <c r="DD96" s="13">
        <v>0</v>
      </c>
      <c r="DE96" s="13">
        <f>DA96-DB96-DC96-DD96</f>
        <v>98601</v>
      </c>
      <c r="DF96" s="13">
        <v>72990</v>
      </c>
      <c r="DG96" s="13">
        <v>0</v>
      </c>
      <c r="DH96" s="13">
        <v>0</v>
      </c>
      <c r="DI96" s="13">
        <v>0</v>
      </c>
      <c r="DJ96" s="13">
        <v>72990</v>
      </c>
      <c r="DK96" s="13">
        <f t="shared" ref="DK96" si="198">DL96+DM96+DN96+DO96</f>
        <v>88729</v>
      </c>
      <c r="DL96" s="13">
        <v>0</v>
      </c>
      <c r="DM96" s="13">
        <v>0</v>
      </c>
      <c r="DN96" s="13">
        <v>0</v>
      </c>
      <c r="DO96" s="13">
        <v>88729</v>
      </c>
      <c r="DP96" s="13">
        <f t="shared" ref="DP96" si="199">DQ96+DR96+DS96+DT96</f>
        <v>112337</v>
      </c>
      <c r="DQ96" s="13">
        <f t="shared" ref="DQ96" si="200">DB96</f>
        <v>0</v>
      </c>
      <c r="DR96" s="13">
        <f t="shared" ref="DR96" si="201">DC96</f>
        <v>13736</v>
      </c>
      <c r="DS96" s="13">
        <f t="shared" ref="DS96" si="202">DD96</f>
        <v>0</v>
      </c>
      <c r="DT96" s="13">
        <f t="shared" ref="DT96" si="203">DE96</f>
        <v>98601</v>
      </c>
      <c r="DU96" s="11" t="s">
        <v>69</v>
      </c>
    </row>
    <row r="97" spans="1:125" ht="20.399999999999999" x14ac:dyDescent="0.3">
      <c r="A97" s="11" t="s">
        <v>599</v>
      </c>
      <c r="B97" s="12" t="s">
        <v>600</v>
      </c>
      <c r="C97" s="12" t="s">
        <v>52</v>
      </c>
      <c r="D97" s="12" t="s">
        <v>52</v>
      </c>
      <c r="E97" s="12" t="s">
        <v>52</v>
      </c>
      <c r="F97" s="12" t="s">
        <v>52</v>
      </c>
      <c r="G97" s="12" t="s">
        <v>52</v>
      </c>
      <c r="H97" s="12" t="s">
        <v>52</v>
      </c>
      <c r="I97" s="12" t="s">
        <v>52</v>
      </c>
      <c r="J97" s="12" t="s">
        <v>52</v>
      </c>
      <c r="K97" s="12" t="s">
        <v>52</v>
      </c>
      <c r="L97" s="12" t="s">
        <v>52</v>
      </c>
      <c r="M97" s="12" t="s">
        <v>52</v>
      </c>
      <c r="N97" s="12" t="s">
        <v>52</v>
      </c>
      <c r="O97" s="12" t="s">
        <v>52</v>
      </c>
      <c r="P97" s="12" t="s">
        <v>52</v>
      </c>
      <c r="Q97" s="12" t="s">
        <v>52</v>
      </c>
      <c r="R97" s="12" t="s">
        <v>52</v>
      </c>
      <c r="S97" s="12" t="s">
        <v>52</v>
      </c>
      <c r="T97" s="12" t="s">
        <v>52</v>
      </c>
      <c r="U97" s="12" t="s">
        <v>52</v>
      </c>
      <c r="V97" s="12" t="s">
        <v>52</v>
      </c>
      <c r="W97" s="12" t="s">
        <v>52</v>
      </c>
      <c r="X97" s="12" t="s">
        <v>52</v>
      </c>
      <c r="Y97" s="12" t="s">
        <v>52</v>
      </c>
      <c r="Z97" s="12" t="s">
        <v>52</v>
      </c>
      <c r="AA97" s="12" t="s">
        <v>52</v>
      </c>
      <c r="AB97" s="12" t="s">
        <v>52</v>
      </c>
      <c r="AC97" s="12" t="s">
        <v>52</v>
      </c>
      <c r="AD97" s="12" t="s">
        <v>52</v>
      </c>
      <c r="AE97" s="12" t="s">
        <v>52</v>
      </c>
      <c r="AF97" s="12" t="s">
        <v>52</v>
      </c>
      <c r="AG97" s="12" t="s">
        <v>52</v>
      </c>
      <c r="AH97" s="12" t="s">
        <v>52</v>
      </c>
      <c r="AI97" s="13">
        <v>41789.449999999997</v>
      </c>
      <c r="AJ97" s="13">
        <v>41775.120000000003</v>
      </c>
      <c r="AK97" s="13">
        <v>0</v>
      </c>
      <c r="AL97" s="13">
        <v>0</v>
      </c>
      <c r="AM97" s="13">
        <v>2059.4</v>
      </c>
      <c r="AN97" s="13">
        <v>2045.43</v>
      </c>
      <c r="AO97" s="13">
        <v>0</v>
      </c>
      <c r="AP97" s="13">
        <v>0</v>
      </c>
      <c r="AQ97" s="13">
        <v>39730.050000000003</v>
      </c>
      <c r="AR97" s="13">
        <v>39729.68</v>
      </c>
      <c r="AS97" s="14">
        <v>18084.79</v>
      </c>
      <c r="AT97" s="14">
        <v>0</v>
      </c>
      <c r="AU97" s="14">
        <v>9113.17</v>
      </c>
      <c r="AV97" s="14">
        <v>0</v>
      </c>
      <c r="AW97" s="14">
        <v>8971.6200000000008</v>
      </c>
      <c r="AX97" s="13">
        <f>AX99</f>
        <v>36948.35</v>
      </c>
      <c r="AY97" s="13">
        <f t="shared" ref="AY97:BB97" si="204">AY99</f>
        <v>0</v>
      </c>
      <c r="AZ97" s="13">
        <f t="shared" si="204"/>
        <v>24331.47</v>
      </c>
      <c r="BA97" s="13">
        <f t="shared" si="204"/>
        <v>0</v>
      </c>
      <c r="BB97" s="13">
        <f t="shared" si="204"/>
        <v>12616.88</v>
      </c>
      <c r="BC97" s="13">
        <f t="shared" ref="BC97:BG97" si="205">BC99</f>
        <v>0</v>
      </c>
      <c r="BD97" s="13">
        <f t="shared" si="205"/>
        <v>0</v>
      </c>
      <c r="BE97" s="13">
        <f t="shared" si="205"/>
        <v>0</v>
      </c>
      <c r="BF97" s="13">
        <f t="shared" si="205"/>
        <v>0</v>
      </c>
      <c r="BG97" s="13">
        <f t="shared" si="205"/>
        <v>0</v>
      </c>
      <c r="BH97" s="13">
        <f t="shared" ref="BH97:BL97" si="206">BH99</f>
        <v>20664.93</v>
      </c>
      <c r="BI97" s="13">
        <f t="shared" si="206"/>
        <v>0</v>
      </c>
      <c r="BJ97" s="13">
        <f t="shared" si="206"/>
        <v>20664.93</v>
      </c>
      <c r="BK97" s="13">
        <f t="shared" si="206"/>
        <v>0</v>
      </c>
      <c r="BL97" s="13">
        <f t="shared" si="206"/>
        <v>0</v>
      </c>
      <c r="BM97" s="13">
        <v>41789.449999999997</v>
      </c>
      <c r="BN97" s="13">
        <v>41775.120000000003</v>
      </c>
      <c r="BO97" s="13">
        <v>0</v>
      </c>
      <c r="BP97" s="13">
        <v>0</v>
      </c>
      <c r="BQ97" s="13">
        <v>2059.4</v>
      </c>
      <c r="BR97" s="13">
        <v>2045.43</v>
      </c>
      <c r="BS97" s="13">
        <v>0</v>
      </c>
      <c r="BT97" s="13">
        <v>0</v>
      </c>
      <c r="BU97" s="13">
        <v>39730.050000000003</v>
      </c>
      <c r="BV97" s="13">
        <v>39729.68</v>
      </c>
      <c r="BW97" s="14">
        <v>18084.79</v>
      </c>
      <c r="BX97" s="14">
        <v>0</v>
      </c>
      <c r="BY97" s="14">
        <v>9113.17</v>
      </c>
      <c r="BZ97" s="14">
        <v>0</v>
      </c>
      <c r="CA97" s="14">
        <v>8971.6200000000008</v>
      </c>
      <c r="CB97" s="13">
        <f>CB99</f>
        <v>36948.35</v>
      </c>
      <c r="CC97" s="13">
        <f t="shared" ref="CC97:CZ97" si="207">CC99</f>
        <v>0</v>
      </c>
      <c r="CD97" s="13">
        <f t="shared" si="207"/>
        <v>24331.47</v>
      </c>
      <c r="CE97" s="13">
        <f t="shared" si="207"/>
        <v>0</v>
      </c>
      <c r="CF97" s="13">
        <f t="shared" si="207"/>
        <v>12616.88</v>
      </c>
      <c r="CG97" s="13">
        <f t="shared" si="207"/>
        <v>0</v>
      </c>
      <c r="CH97" s="13">
        <f t="shared" si="207"/>
        <v>0</v>
      </c>
      <c r="CI97" s="13">
        <f t="shared" si="207"/>
        <v>0</v>
      </c>
      <c r="CJ97" s="13">
        <f t="shared" si="207"/>
        <v>0</v>
      </c>
      <c r="CK97" s="13">
        <f t="shared" si="207"/>
        <v>0</v>
      </c>
      <c r="CL97" s="13">
        <f t="shared" si="207"/>
        <v>20664.93</v>
      </c>
      <c r="CM97" s="13">
        <f t="shared" si="207"/>
        <v>0</v>
      </c>
      <c r="CN97" s="13">
        <f t="shared" si="207"/>
        <v>20664.93</v>
      </c>
      <c r="CO97" s="13">
        <f t="shared" si="207"/>
        <v>0</v>
      </c>
      <c r="CP97" s="13">
        <f t="shared" si="207"/>
        <v>0</v>
      </c>
      <c r="CQ97" s="13">
        <f t="shared" si="207"/>
        <v>41789.449999999997</v>
      </c>
      <c r="CR97" s="13">
        <f t="shared" si="207"/>
        <v>0</v>
      </c>
      <c r="CS97" s="13">
        <f t="shared" si="207"/>
        <v>2059.4</v>
      </c>
      <c r="CT97" s="13">
        <f t="shared" si="207"/>
        <v>0</v>
      </c>
      <c r="CU97" s="13">
        <f t="shared" si="207"/>
        <v>39730.050000000003</v>
      </c>
      <c r="CV97" s="13">
        <f t="shared" si="207"/>
        <v>18084.79</v>
      </c>
      <c r="CW97" s="13">
        <f t="shared" si="207"/>
        <v>0</v>
      </c>
      <c r="CX97" s="13">
        <f t="shared" si="207"/>
        <v>9113.17</v>
      </c>
      <c r="CY97" s="13">
        <f t="shared" si="207"/>
        <v>0</v>
      </c>
      <c r="CZ97" s="13">
        <f t="shared" si="207"/>
        <v>8971.6200000000008</v>
      </c>
      <c r="DA97" s="13">
        <f>DA99</f>
        <v>36948.35</v>
      </c>
      <c r="DB97" s="13">
        <f t="shared" ref="DB97:DT97" si="208">DB99</f>
        <v>0</v>
      </c>
      <c r="DC97" s="13">
        <f t="shared" si="208"/>
        <v>24331.47</v>
      </c>
      <c r="DD97" s="13">
        <f t="shared" si="208"/>
        <v>0</v>
      </c>
      <c r="DE97" s="13">
        <f t="shared" si="208"/>
        <v>12616.88</v>
      </c>
      <c r="DF97" s="13">
        <f t="shared" si="208"/>
        <v>41789.449999999997</v>
      </c>
      <c r="DG97" s="13">
        <f t="shared" si="208"/>
        <v>0</v>
      </c>
      <c r="DH97" s="13">
        <f t="shared" si="208"/>
        <v>2059.4</v>
      </c>
      <c r="DI97" s="13">
        <f t="shared" si="208"/>
        <v>0</v>
      </c>
      <c r="DJ97" s="13">
        <f t="shared" si="208"/>
        <v>39730.050000000003</v>
      </c>
      <c r="DK97" s="13">
        <f t="shared" ref="DK97:DO97" si="209">DK99</f>
        <v>18084.79</v>
      </c>
      <c r="DL97" s="13">
        <f t="shared" si="209"/>
        <v>0</v>
      </c>
      <c r="DM97" s="13">
        <f t="shared" si="209"/>
        <v>9113.17</v>
      </c>
      <c r="DN97" s="13">
        <f t="shared" si="209"/>
        <v>0</v>
      </c>
      <c r="DO97" s="13">
        <f t="shared" si="209"/>
        <v>8971.6200000000008</v>
      </c>
      <c r="DP97" s="13">
        <f t="shared" si="208"/>
        <v>36948.35</v>
      </c>
      <c r="DQ97" s="13">
        <f t="shared" si="208"/>
        <v>0</v>
      </c>
      <c r="DR97" s="13">
        <f t="shared" si="208"/>
        <v>24331.47</v>
      </c>
      <c r="DS97" s="13">
        <f t="shared" si="208"/>
        <v>0</v>
      </c>
      <c r="DT97" s="13">
        <f t="shared" si="208"/>
        <v>12616.88</v>
      </c>
      <c r="DU97" s="11" t="s">
        <v>52</v>
      </c>
    </row>
    <row r="98" spans="1:125" ht="14.4" x14ac:dyDescent="0.3">
      <c r="A98" s="11" t="s">
        <v>53</v>
      </c>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5"/>
      <c r="AJ98" s="15"/>
      <c r="AK98" s="15"/>
      <c r="AL98" s="15"/>
      <c r="AM98" s="15"/>
      <c r="AN98" s="15"/>
      <c r="AO98" s="15"/>
      <c r="AP98" s="15"/>
      <c r="AQ98" s="15"/>
      <c r="AR98" s="15"/>
      <c r="AS98" s="16"/>
      <c r="AT98" s="16"/>
      <c r="AU98" s="16"/>
      <c r="AV98" s="16"/>
      <c r="AW98" s="16"/>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6"/>
      <c r="BX98" s="16"/>
      <c r="BY98" s="16"/>
      <c r="BZ98" s="16"/>
      <c r="CA98" s="16"/>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1"/>
    </row>
    <row r="99" spans="1:125" ht="30.6" x14ac:dyDescent="0.3">
      <c r="A99" s="11" t="s">
        <v>601</v>
      </c>
      <c r="B99" s="12" t="s">
        <v>602</v>
      </c>
      <c r="C99" s="12" t="s">
        <v>52</v>
      </c>
      <c r="D99" s="12" t="s">
        <v>52</v>
      </c>
      <c r="E99" s="12" t="s">
        <v>52</v>
      </c>
      <c r="F99" s="12" t="s">
        <v>52</v>
      </c>
      <c r="G99" s="12" t="s">
        <v>52</v>
      </c>
      <c r="H99" s="12" t="s">
        <v>52</v>
      </c>
      <c r="I99" s="12" t="s">
        <v>52</v>
      </c>
      <c r="J99" s="12" t="s">
        <v>52</v>
      </c>
      <c r="K99" s="12" t="s">
        <v>52</v>
      </c>
      <c r="L99" s="12" t="s">
        <v>52</v>
      </c>
      <c r="M99" s="12" t="s">
        <v>52</v>
      </c>
      <c r="N99" s="12" t="s">
        <v>52</v>
      </c>
      <c r="O99" s="12" t="s">
        <v>52</v>
      </c>
      <c r="P99" s="12" t="s">
        <v>52</v>
      </c>
      <c r="Q99" s="12" t="s">
        <v>52</v>
      </c>
      <c r="R99" s="12" t="s">
        <v>52</v>
      </c>
      <c r="S99" s="12" t="s">
        <v>52</v>
      </c>
      <c r="T99" s="12" t="s">
        <v>52</v>
      </c>
      <c r="U99" s="12" t="s">
        <v>52</v>
      </c>
      <c r="V99" s="12" t="s">
        <v>52</v>
      </c>
      <c r="W99" s="12" t="s">
        <v>52</v>
      </c>
      <c r="X99" s="12" t="s">
        <v>52</v>
      </c>
      <c r="Y99" s="12" t="s">
        <v>52</v>
      </c>
      <c r="Z99" s="12" t="s">
        <v>52</v>
      </c>
      <c r="AA99" s="12" t="s">
        <v>52</v>
      </c>
      <c r="AB99" s="12" t="s">
        <v>52</v>
      </c>
      <c r="AC99" s="12" t="s">
        <v>52</v>
      </c>
      <c r="AD99" s="12" t="s">
        <v>52</v>
      </c>
      <c r="AE99" s="12" t="s">
        <v>52</v>
      </c>
      <c r="AF99" s="12" t="s">
        <v>52</v>
      </c>
      <c r="AG99" s="12" t="s">
        <v>52</v>
      </c>
      <c r="AH99" s="12" t="s">
        <v>52</v>
      </c>
      <c r="AI99" s="13">
        <v>41789.449999999997</v>
      </c>
      <c r="AJ99" s="13">
        <v>41775.120000000003</v>
      </c>
      <c r="AK99" s="13">
        <v>0</v>
      </c>
      <c r="AL99" s="13">
        <v>0</v>
      </c>
      <c r="AM99" s="13">
        <v>2059.4</v>
      </c>
      <c r="AN99" s="13">
        <v>2045.43</v>
      </c>
      <c r="AO99" s="13">
        <v>0</v>
      </c>
      <c r="AP99" s="13">
        <v>0</v>
      </c>
      <c r="AQ99" s="13">
        <v>39730.050000000003</v>
      </c>
      <c r="AR99" s="13">
        <v>39729.68</v>
      </c>
      <c r="AS99" s="14">
        <v>18084.79</v>
      </c>
      <c r="AT99" s="14">
        <v>0</v>
      </c>
      <c r="AU99" s="14">
        <v>9113.17</v>
      </c>
      <c r="AV99" s="14">
        <v>0</v>
      </c>
      <c r="AW99" s="14">
        <v>8971.6200000000008</v>
      </c>
      <c r="AX99" s="13">
        <f>SUM(AX101:AX108)</f>
        <v>36948.35</v>
      </c>
      <c r="AY99" s="13">
        <f t="shared" ref="AY99:BB99" si="210">SUM(AY101:AY108)</f>
        <v>0</v>
      </c>
      <c r="AZ99" s="13">
        <f t="shared" si="210"/>
        <v>24331.47</v>
      </c>
      <c r="BA99" s="13">
        <f t="shared" si="210"/>
        <v>0</v>
      </c>
      <c r="BB99" s="13">
        <f t="shared" si="210"/>
        <v>12616.88</v>
      </c>
      <c r="BC99" s="13">
        <f t="shared" ref="BC99:BG99" si="211">SUM(BC101:BC108)</f>
        <v>0</v>
      </c>
      <c r="BD99" s="13">
        <f t="shared" si="211"/>
        <v>0</v>
      </c>
      <c r="BE99" s="13">
        <f t="shared" si="211"/>
        <v>0</v>
      </c>
      <c r="BF99" s="13">
        <f t="shared" si="211"/>
        <v>0</v>
      </c>
      <c r="BG99" s="13">
        <f t="shared" si="211"/>
        <v>0</v>
      </c>
      <c r="BH99" s="13">
        <f t="shared" ref="BH99:BL99" si="212">SUM(BH101:BH108)</f>
        <v>20664.93</v>
      </c>
      <c r="BI99" s="13">
        <f t="shared" si="212"/>
        <v>0</v>
      </c>
      <c r="BJ99" s="13">
        <f t="shared" si="212"/>
        <v>20664.93</v>
      </c>
      <c r="BK99" s="13">
        <f t="shared" si="212"/>
        <v>0</v>
      </c>
      <c r="BL99" s="13">
        <f t="shared" si="212"/>
        <v>0</v>
      </c>
      <c r="BM99" s="13">
        <v>41789.449999999997</v>
      </c>
      <c r="BN99" s="13">
        <v>41775.120000000003</v>
      </c>
      <c r="BO99" s="13">
        <v>0</v>
      </c>
      <c r="BP99" s="13">
        <v>0</v>
      </c>
      <c r="BQ99" s="13">
        <v>2059.4</v>
      </c>
      <c r="BR99" s="13">
        <v>2045.43</v>
      </c>
      <c r="BS99" s="13">
        <v>0</v>
      </c>
      <c r="BT99" s="13">
        <v>0</v>
      </c>
      <c r="BU99" s="13">
        <v>39730.050000000003</v>
      </c>
      <c r="BV99" s="13">
        <v>39729.68</v>
      </c>
      <c r="BW99" s="14">
        <v>18084.79</v>
      </c>
      <c r="BX99" s="14">
        <v>0</v>
      </c>
      <c r="BY99" s="14">
        <v>9113.17</v>
      </c>
      <c r="BZ99" s="14">
        <v>0</v>
      </c>
      <c r="CA99" s="14">
        <v>8971.6200000000008</v>
      </c>
      <c r="CB99" s="13">
        <f>SUM(CB101:CB108)</f>
        <v>36948.35</v>
      </c>
      <c r="CC99" s="13">
        <f t="shared" ref="CC99:CZ99" si="213">SUM(CC101:CC108)</f>
        <v>0</v>
      </c>
      <c r="CD99" s="13">
        <f t="shared" si="213"/>
        <v>24331.47</v>
      </c>
      <c r="CE99" s="13">
        <f t="shared" si="213"/>
        <v>0</v>
      </c>
      <c r="CF99" s="13">
        <f t="shared" si="213"/>
        <v>12616.88</v>
      </c>
      <c r="CG99" s="13">
        <f t="shared" si="213"/>
        <v>0</v>
      </c>
      <c r="CH99" s="13">
        <f t="shared" si="213"/>
        <v>0</v>
      </c>
      <c r="CI99" s="13">
        <f t="shared" si="213"/>
        <v>0</v>
      </c>
      <c r="CJ99" s="13">
        <f t="shared" si="213"/>
        <v>0</v>
      </c>
      <c r="CK99" s="13">
        <f t="shared" si="213"/>
        <v>0</v>
      </c>
      <c r="CL99" s="13">
        <f t="shared" si="213"/>
        <v>20664.93</v>
      </c>
      <c r="CM99" s="13">
        <f t="shared" si="213"/>
        <v>0</v>
      </c>
      <c r="CN99" s="13">
        <f t="shared" si="213"/>
        <v>20664.93</v>
      </c>
      <c r="CO99" s="13">
        <f t="shared" si="213"/>
        <v>0</v>
      </c>
      <c r="CP99" s="13">
        <f t="shared" si="213"/>
        <v>0</v>
      </c>
      <c r="CQ99" s="13">
        <f t="shared" si="213"/>
        <v>41789.449999999997</v>
      </c>
      <c r="CR99" s="13">
        <f t="shared" si="213"/>
        <v>0</v>
      </c>
      <c r="CS99" s="13">
        <f t="shared" si="213"/>
        <v>2059.4</v>
      </c>
      <c r="CT99" s="13">
        <f t="shared" si="213"/>
        <v>0</v>
      </c>
      <c r="CU99" s="13">
        <f t="shared" si="213"/>
        <v>39730.050000000003</v>
      </c>
      <c r="CV99" s="13">
        <f t="shared" si="213"/>
        <v>18084.79</v>
      </c>
      <c r="CW99" s="13">
        <f t="shared" si="213"/>
        <v>0</v>
      </c>
      <c r="CX99" s="13">
        <f t="shared" si="213"/>
        <v>9113.17</v>
      </c>
      <c r="CY99" s="13">
        <f t="shared" si="213"/>
        <v>0</v>
      </c>
      <c r="CZ99" s="13">
        <f t="shared" si="213"/>
        <v>8971.6200000000008</v>
      </c>
      <c r="DA99" s="13">
        <f>SUM(DA101:DA108)</f>
        <v>36948.35</v>
      </c>
      <c r="DB99" s="13">
        <f t="shared" ref="DB99:DT99" si="214">SUM(DB101:DB108)</f>
        <v>0</v>
      </c>
      <c r="DC99" s="13">
        <f t="shared" si="214"/>
        <v>24331.47</v>
      </c>
      <c r="DD99" s="13">
        <f t="shared" si="214"/>
        <v>0</v>
      </c>
      <c r="DE99" s="13">
        <f t="shared" si="214"/>
        <v>12616.88</v>
      </c>
      <c r="DF99" s="13">
        <f t="shared" si="214"/>
        <v>41789.449999999997</v>
      </c>
      <c r="DG99" s="13">
        <f t="shared" si="214"/>
        <v>0</v>
      </c>
      <c r="DH99" s="13">
        <f t="shared" si="214"/>
        <v>2059.4</v>
      </c>
      <c r="DI99" s="13">
        <f t="shared" si="214"/>
        <v>0</v>
      </c>
      <c r="DJ99" s="13">
        <f t="shared" si="214"/>
        <v>39730.050000000003</v>
      </c>
      <c r="DK99" s="13">
        <f t="shared" ref="DK99:DO99" si="215">SUM(DK101:DK108)</f>
        <v>18084.79</v>
      </c>
      <c r="DL99" s="13">
        <f t="shared" si="215"/>
        <v>0</v>
      </c>
      <c r="DM99" s="13">
        <f t="shared" si="215"/>
        <v>9113.17</v>
      </c>
      <c r="DN99" s="13">
        <f t="shared" si="215"/>
        <v>0</v>
      </c>
      <c r="DO99" s="13">
        <f t="shared" si="215"/>
        <v>8971.6200000000008</v>
      </c>
      <c r="DP99" s="13">
        <f t="shared" si="214"/>
        <v>36948.35</v>
      </c>
      <c r="DQ99" s="13">
        <f t="shared" si="214"/>
        <v>0</v>
      </c>
      <c r="DR99" s="13">
        <f t="shared" si="214"/>
        <v>24331.47</v>
      </c>
      <c r="DS99" s="13">
        <f t="shared" si="214"/>
        <v>0</v>
      </c>
      <c r="DT99" s="13">
        <f t="shared" si="214"/>
        <v>12616.88</v>
      </c>
      <c r="DU99" s="11" t="s">
        <v>52</v>
      </c>
    </row>
    <row r="100" spans="1:125" ht="14.4" x14ac:dyDescent="0.3">
      <c r="A100" s="11" t="s">
        <v>53</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1"/>
    </row>
    <row r="101" spans="1:125" ht="61.2" x14ac:dyDescent="0.3">
      <c r="A101" s="11" t="s">
        <v>603</v>
      </c>
      <c r="B101" s="12" t="s">
        <v>604</v>
      </c>
      <c r="C101" s="12" t="s">
        <v>605</v>
      </c>
      <c r="D101" s="12" t="s">
        <v>606</v>
      </c>
      <c r="E101" s="12" t="s">
        <v>607</v>
      </c>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7" t="s">
        <v>608</v>
      </c>
      <c r="AD101" s="12" t="s">
        <v>88</v>
      </c>
      <c r="AE101" s="12" t="s">
        <v>609</v>
      </c>
      <c r="AF101" s="12"/>
      <c r="AG101" s="12" t="s">
        <v>610</v>
      </c>
      <c r="AH101" s="12" t="s">
        <v>611</v>
      </c>
      <c r="AI101" s="13">
        <v>0</v>
      </c>
      <c r="AJ101" s="13">
        <v>0</v>
      </c>
      <c r="AK101" s="13">
        <v>0</v>
      </c>
      <c r="AL101" s="13">
        <v>0</v>
      </c>
      <c r="AM101" s="13">
        <v>0</v>
      </c>
      <c r="AN101" s="13">
        <v>0</v>
      </c>
      <c r="AO101" s="13">
        <v>0</v>
      </c>
      <c r="AP101" s="13">
        <v>0</v>
      </c>
      <c r="AQ101" s="13">
        <v>0</v>
      </c>
      <c r="AR101" s="13">
        <v>0</v>
      </c>
      <c r="AS101" s="13">
        <v>9113.17</v>
      </c>
      <c r="AT101" s="13">
        <v>0</v>
      </c>
      <c r="AU101" s="13">
        <v>9113.17</v>
      </c>
      <c r="AV101" s="13">
        <v>0</v>
      </c>
      <c r="AW101" s="13">
        <v>0</v>
      </c>
      <c r="AX101" s="13">
        <v>24331.47</v>
      </c>
      <c r="AY101" s="13">
        <v>0</v>
      </c>
      <c r="AZ101" s="13">
        <v>24331.47</v>
      </c>
      <c r="BA101" s="13">
        <v>0</v>
      </c>
      <c r="BB101" s="13">
        <f>AX101-AY101-AZ101-BA101</f>
        <v>0</v>
      </c>
      <c r="BC101" s="13">
        <v>0</v>
      </c>
      <c r="BD101" s="13">
        <v>0</v>
      </c>
      <c r="BE101" s="13">
        <v>0</v>
      </c>
      <c r="BF101" s="13">
        <v>0</v>
      </c>
      <c r="BG101" s="13">
        <f t="shared" ref="BG101:BG108" si="216">BC101-BD101-BE101-BF101</f>
        <v>0</v>
      </c>
      <c r="BH101" s="13">
        <v>20664.93</v>
      </c>
      <c r="BI101" s="13">
        <v>0</v>
      </c>
      <c r="BJ101" s="13">
        <v>20664.93</v>
      </c>
      <c r="BK101" s="13">
        <v>0</v>
      </c>
      <c r="BL101" s="13">
        <f t="shared" ref="BL101:BL108" si="217">BH101-BI101-BJ101-BK101</f>
        <v>0</v>
      </c>
      <c r="BM101" s="13">
        <v>0</v>
      </c>
      <c r="BN101" s="13">
        <v>0</v>
      </c>
      <c r="BO101" s="13">
        <v>0</v>
      </c>
      <c r="BP101" s="13">
        <v>0</v>
      </c>
      <c r="BQ101" s="13">
        <v>0</v>
      </c>
      <c r="BR101" s="13">
        <v>0</v>
      </c>
      <c r="BS101" s="13">
        <v>0</v>
      </c>
      <c r="BT101" s="13">
        <v>0</v>
      </c>
      <c r="BU101" s="13">
        <v>0</v>
      </c>
      <c r="BV101" s="13">
        <v>0</v>
      </c>
      <c r="BW101" s="13">
        <v>9113.17</v>
      </c>
      <c r="BX101" s="13">
        <v>0</v>
      </c>
      <c r="BY101" s="13">
        <v>9113.17</v>
      </c>
      <c r="BZ101" s="13">
        <v>0</v>
      </c>
      <c r="CA101" s="13">
        <v>0</v>
      </c>
      <c r="CB101" s="13">
        <v>24331.47</v>
      </c>
      <c r="CC101" s="13">
        <v>0</v>
      </c>
      <c r="CD101" s="13">
        <v>24331.47</v>
      </c>
      <c r="CE101" s="13">
        <v>0</v>
      </c>
      <c r="CF101" s="13">
        <f>CB101-CC101-CD101-CE101</f>
        <v>0</v>
      </c>
      <c r="CG101" s="13">
        <v>0</v>
      </c>
      <c r="CH101" s="13">
        <v>0</v>
      </c>
      <c r="CI101" s="13">
        <v>0</v>
      </c>
      <c r="CJ101" s="13">
        <v>0</v>
      </c>
      <c r="CK101" s="13">
        <f t="shared" ref="CK101:CK108" si="218">CG101-CH101-CI101-CJ101</f>
        <v>0</v>
      </c>
      <c r="CL101" s="13">
        <v>20664.93</v>
      </c>
      <c r="CM101" s="13">
        <v>0</v>
      </c>
      <c r="CN101" s="13">
        <v>20664.93</v>
      </c>
      <c r="CO101" s="13">
        <v>0</v>
      </c>
      <c r="CP101" s="13">
        <f t="shared" ref="CP101:CP108" si="219">CL101-CM101-CN101-CO101</f>
        <v>0</v>
      </c>
      <c r="CQ101" s="13">
        <v>0</v>
      </c>
      <c r="CR101" s="13">
        <v>0</v>
      </c>
      <c r="CS101" s="13">
        <v>0</v>
      </c>
      <c r="CT101" s="13">
        <v>0</v>
      </c>
      <c r="CU101" s="13">
        <v>0</v>
      </c>
      <c r="CV101" s="13">
        <f t="shared" ref="CV101:CV108" si="220">CW101+CX101+CY101+CZ101</f>
        <v>9113.17</v>
      </c>
      <c r="CW101" s="13">
        <v>0</v>
      </c>
      <c r="CX101" s="13">
        <v>9113.17</v>
      </c>
      <c r="CY101" s="13">
        <v>0</v>
      </c>
      <c r="CZ101" s="13">
        <v>0</v>
      </c>
      <c r="DA101" s="13">
        <v>24331.47</v>
      </c>
      <c r="DB101" s="13">
        <v>0</v>
      </c>
      <c r="DC101" s="13">
        <v>24331.47</v>
      </c>
      <c r="DD101" s="13">
        <v>0</v>
      </c>
      <c r="DE101" s="13">
        <f>DA101-DB101-DC101-DD101</f>
        <v>0</v>
      </c>
      <c r="DF101" s="13">
        <v>0</v>
      </c>
      <c r="DG101" s="13">
        <v>0</v>
      </c>
      <c r="DH101" s="13">
        <v>0</v>
      </c>
      <c r="DI101" s="13">
        <v>0</v>
      </c>
      <c r="DJ101" s="13">
        <v>0</v>
      </c>
      <c r="DK101" s="13">
        <f t="shared" ref="DK101:DK108" si="221">DL101+DM101+DN101+DO101</f>
        <v>9113.17</v>
      </c>
      <c r="DL101" s="13">
        <v>0</v>
      </c>
      <c r="DM101" s="13">
        <v>9113.17</v>
      </c>
      <c r="DN101" s="13">
        <v>0</v>
      </c>
      <c r="DO101" s="13">
        <v>0</v>
      </c>
      <c r="DP101" s="13">
        <f t="shared" ref="DP101" si="222">DQ101+DR101+DS101+DT101</f>
        <v>24331.47</v>
      </c>
      <c r="DQ101" s="13">
        <f t="shared" ref="DQ101" si="223">DB101</f>
        <v>0</v>
      </c>
      <c r="DR101" s="13">
        <f t="shared" ref="DR101" si="224">DC101</f>
        <v>24331.47</v>
      </c>
      <c r="DS101" s="13">
        <f t="shared" ref="DS101" si="225">DD101</f>
        <v>0</v>
      </c>
      <c r="DT101" s="13">
        <f t="shared" ref="DT101" si="226">DE101</f>
        <v>0</v>
      </c>
      <c r="DU101" s="11" t="s">
        <v>69</v>
      </c>
    </row>
    <row r="102" spans="1:125" ht="91.8" x14ac:dyDescent="0.3">
      <c r="A102" s="18" t="s">
        <v>612</v>
      </c>
      <c r="B102" s="12" t="s">
        <v>613</v>
      </c>
      <c r="C102" s="12" t="s">
        <v>614</v>
      </c>
      <c r="D102" s="12" t="s">
        <v>615</v>
      </c>
      <c r="E102" s="12" t="s">
        <v>616</v>
      </c>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t="s">
        <v>91</v>
      </c>
      <c r="AH102" s="12" t="s">
        <v>92</v>
      </c>
      <c r="AI102" s="13">
        <v>10862.76</v>
      </c>
      <c r="AJ102" s="13">
        <v>10862.4</v>
      </c>
      <c r="AK102" s="13">
        <v>0</v>
      </c>
      <c r="AL102" s="13">
        <v>0</v>
      </c>
      <c r="AM102" s="13">
        <v>0</v>
      </c>
      <c r="AN102" s="13">
        <v>0</v>
      </c>
      <c r="AO102" s="13">
        <v>0</v>
      </c>
      <c r="AP102" s="13">
        <v>0</v>
      </c>
      <c r="AQ102" s="13">
        <v>10862.76</v>
      </c>
      <c r="AR102" s="13">
        <v>10862.4</v>
      </c>
      <c r="AS102" s="13">
        <v>0</v>
      </c>
      <c r="AT102" s="13">
        <v>0</v>
      </c>
      <c r="AU102" s="13">
        <v>0</v>
      </c>
      <c r="AV102" s="13">
        <v>0</v>
      </c>
      <c r="AW102" s="13">
        <v>0</v>
      </c>
      <c r="AX102" s="13">
        <v>0</v>
      </c>
      <c r="AY102" s="13">
        <v>0</v>
      </c>
      <c r="AZ102" s="13">
        <v>0</v>
      </c>
      <c r="BA102" s="13">
        <v>0</v>
      </c>
      <c r="BB102" s="13">
        <f t="shared" ref="BB102:BB108" si="227">AX102-AY102-AZ102-BA102</f>
        <v>0</v>
      </c>
      <c r="BC102" s="13">
        <v>0</v>
      </c>
      <c r="BD102" s="13">
        <v>0</v>
      </c>
      <c r="BE102" s="13">
        <v>0</v>
      </c>
      <c r="BF102" s="13">
        <v>0</v>
      </c>
      <c r="BG102" s="13">
        <f t="shared" si="216"/>
        <v>0</v>
      </c>
      <c r="BH102" s="13">
        <v>0</v>
      </c>
      <c r="BI102" s="13">
        <v>0</v>
      </c>
      <c r="BJ102" s="13">
        <v>0</v>
      </c>
      <c r="BK102" s="13">
        <v>0</v>
      </c>
      <c r="BL102" s="13">
        <f t="shared" si="217"/>
        <v>0</v>
      </c>
      <c r="BM102" s="13">
        <v>10862.76</v>
      </c>
      <c r="BN102" s="13">
        <v>10862.4</v>
      </c>
      <c r="BO102" s="13">
        <v>0</v>
      </c>
      <c r="BP102" s="13">
        <v>0</v>
      </c>
      <c r="BQ102" s="13">
        <v>0</v>
      </c>
      <c r="BR102" s="13">
        <v>0</v>
      </c>
      <c r="BS102" s="13">
        <v>0</v>
      </c>
      <c r="BT102" s="13">
        <v>0</v>
      </c>
      <c r="BU102" s="13">
        <v>10862.76</v>
      </c>
      <c r="BV102" s="13">
        <v>10862.4</v>
      </c>
      <c r="BW102" s="13">
        <v>0</v>
      </c>
      <c r="BX102" s="13">
        <v>0</v>
      </c>
      <c r="BY102" s="13">
        <v>0</v>
      </c>
      <c r="BZ102" s="13">
        <v>0</v>
      </c>
      <c r="CA102" s="13">
        <v>0</v>
      </c>
      <c r="CB102" s="13">
        <v>0</v>
      </c>
      <c r="CC102" s="13">
        <v>0</v>
      </c>
      <c r="CD102" s="13">
        <v>0</v>
      </c>
      <c r="CE102" s="13">
        <v>0</v>
      </c>
      <c r="CF102" s="13">
        <f t="shared" ref="CF102:CF108" si="228">CB102-CC102-CD102-CE102</f>
        <v>0</v>
      </c>
      <c r="CG102" s="13">
        <v>0</v>
      </c>
      <c r="CH102" s="13">
        <v>0</v>
      </c>
      <c r="CI102" s="13">
        <v>0</v>
      </c>
      <c r="CJ102" s="13">
        <v>0</v>
      </c>
      <c r="CK102" s="13">
        <f t="shared" si="218"/>
        <v>0</v>
      </c>
      <c r="CL102" s="13">
        <v>0</v>
      </c>
      <c r="CM102" s="13">
        <v>0</v>
      </c>
      <c r="CN102" s="13">
        <v>0</v>
      </c>
      <c r="CO102" s="13">
        <v>0</v>
      </c>
      <c r="CP102" s="13">
        <f t="shared" si="219"/>
        <v>0</v>
      </c>
      <c r="CQ102" s="13">
        <v>10862.76</v>
      </c>
      <c r="CR102" s="13">
        <v>0</v>
      </c>
      <c r="CS102" s="13">
        <v>0</v>
      </c>
      <c r="CT102" s="13">
        <v>0</v>
      </c>
      <c r="CU102" s="13">
        <v>10862.76</v>
      </c>
      <c r="CV102" s="13">
        <f t="shared" si="220"/>
        <v>0</v>
      </c>
      <c r="CW102" s="13">
        <v>0</v>
      </c>
      <c r="CX102" s="13">
        <v>0</v>
      </c>
      <c r="CY102" s="13">
        <v>0</v>
      </c>
      <c r="CZ102" s="13">
        <v>0</v>
      </c>
      <c r="DA102" s="13">
        <v>0</v>
      </c>
      <c r="DB102" s="13">
        <v>0</v>
      </c>
      <c r="DC102" s="13">
        <v>0</v>
      </c>
      <c r="DD102" s="13">
        <v>0</v>
      </c>
      <c r="DE102" s="13">
        <f t="shared" ref="DE102:DE108" si="229">DA102-DB102-DC102-DD102</f>
        <v>0</v>
      </c>
      <c r="DF102" s="13">
        <v>10862.76</v>
      </c>
      <c r="DG102" s="13">
        <v>0</v>
      </c>
      <c r="DH102" s="13">
        <v>0</v>
      </c>
      <c r="DI102" s="13">
        <v>0</v>
      </c>
      <c r="DJ102" s="13">
        <v>10862.76</v>
      </c>
      <c r="DK102" s="13">
        <f t="shared" si="221"/>
        <v>0</v>
      </c>
      <c r="DL102" s="13">
        <v>0</v>
      </c>
      <c r="DM102" s="13">
        <v>0</v>
      </c>
      <c r="DN102" s="13">
        <v>0</v>
      </c>
      <c r="DO102" s="13">
        <v>0</v>
      </c>
      <c r="DP102" s="13">
        <f t="shared" ref="DP102:DP108" si="230">DQ102+DR102+DS102+DT102</f>
        <v>0</v>
      </c>
      <c r="DQ102" s="13">
        <f t="shared" ref="DQ102:DQ108" si="231">DB102</f>
        <v>0</v>
      </c>
      <c r="DR102" s="13">
        <f t="shared" ref="DR102:DR108" si="232">DC102</f>
        <v>0</v>
      </c>
      <c r="DS102" s="13">
        <f t="shared" ref="DS102:DS108" si="233">DD102</f>
        <v>0</v>
      </c>
      <c r="DT102" s="13">
        <f t="shared" ref="DT102:DT108" si="234">DE102</f>
        <v>0</v>
      </c>
      <c r="DU102" s="11" t="s">
        <v>69</v>
      </c>
    </row>
    <row r="103" spans="1:125" ht="163.19999999999999" x14ac:dyDescent="0.3">
      <c r="A103" s="18" t="s">
        <v>617</v>
      </c>
      <c r="B103" s="12" t="s">
        <v>618</v>
      </c>
      <c r="C103" s="12" t="s">
        <v>259</v>
      </c>
      <c r="D103" s="12" t="s">
        <v>619</v>
      </c>
      <c r="E103" s="12" t="s">
        <v>261</v>
      </c>
      <c r="F103" s="12"/>
      <c r="G103" s="12"/>
      <c r="H103" s="12"/>
      <c r="I103" s="12"/>
      <c r="J103" s="12"/>
      <c r="K103" s="12"/>
      <c r="L103" s="12"/>
      <c r="M103" s="12" t="s">
        <v>620</v>
      </c>
      <c r="N103" s="12" t="s">
        <v>76</v>
      </c>
      <c r="O103" s="12" t="s">
        <v>621</v>
      </c>
      <c r="P103" s="12" t="s">
        <v>106</v>
      </c>
      <c r="Q103" s="12"/>
      <c r="R103" s="12"/>
      <c r="S103" s="12"/>
      <c r="T103" s="12"/>
      <c r="U103" s="12"/>
      <c r="V103" s="12"/>
      <c r="W103" s="12"/>
      <c r="X103" s="12"/>
      <c r="Y103" s="12"/>
      <c r="Z103" s="12" t="s">
        <v>265</v>
      </c>
      <c r="AA103" s="12" t="s">
        <v>266</v>
      </c>
      <c r="AB103" s="12" t="s">
        <v>267</v>
      </c>
      <c r="AC103" s="17" t="s">
        <v>622</v>
      </c>
      <c r="AD103" s="12" t="s">
        <v>329</v>
      </c>
      <c r="AE103" s="12" t="s">
        <v>623</v>
      </c>
      <c r="AF103" s="12"/>
      <c r="AG103" s="12" t="s">
        <v>624</v>
      </c>
      <c r="AH103" s="12" t="s">
        <v>449</v>
      </c>
      <c r="AI103" s="13">
        <v>7078.96</v>
      </c>
      <c r="AJ103" s="13">
        <v>7078.96</v>
      </c>
      <c r="AK103" s="13">
        <v>0</v>
      </c>
      <c r="AL103" s="13">
        <v>0</v>
      </c>
      <c r="AM103" s="13">
        <v>0</v>
      </c>
      <c r="AN103" s="13">
        <v>0</v>
      </c>
      <c r="AO103" s="13">
        <v>0</v>
      </c>
      <c r="AP103" s="13">
        <v>0</v>
      </c>
      <c r="AQ103" s="13">
        <v>7078.96</v>
      </c>
      <c r="AR103" s="13">
        <v>7078.96</v>
      </c>
      <c r="AS103" s="13">
        <v>0</v>
      </c>
      <c r="AT103" s="13">
        <v>0</v>
      </c>
      <c r="AU103" s="13">
        <v>0</v>
      </c>
      <c r="AV103" s="13">
        <v>0</v>
      </c>
      <c r="AW103" s="13">
        <v>0</v>
      </c>
      <c r="AX103" s="13">
        <v>0</v>
      </c>
      <c r="AY103" s="13">
        <v>0</v>
      </c>
      <c r="AZ103" s="13">
        <v>0</v>
      </c>
      <c r="BA103" s="13">
        <v>0</v>
      </c>
      <c r="BB103" s="13">
        <f t="shared" si="227"/>
        <v>0</v>
      </c>
      <c r="BC103" s="13">
        <v>0</v>
      </c>
      <c r="BD103" s="13">
        <v>0</v>
      </c>
      <c r="BE103" s="13">
        <v>0</v>
      </c>
      <c r="BF103" s="13">
        <v>0</v>
      </c>
      <c r="BG103" s="13">
        <f t="shared" si="216"/>
        <v>0</v>
      </c>
      <c r="BH103" s="13">
        <v>0</v>
      </c>
      <c r="BI103" s="13">
        <v>0</v>
      </c>
      <c r="BJ103" s="13">
        <v>0</v>
      </c>
      <c r="BK103" s="13">
        <v>0</v>
      </c>
      <c r="BL103" s="13">
        <f t="shared" si="217"/>
        <v>0</v>
      </c>
      <c r="BM103" s="13">
        <v>7078.96</v>
      </c>
      <c r="BN103" s="13">
        <v>7078.96</v>
      </c>
      <c r="BO103" s="13">
        <v>0</v>
      </c>
      <c r="BP103" s="13">
        <v>0</v>
      </c>
      <c r="BQ103" s="13">
        <v>0</v>
      </c>
      <c r="BR103" s="13">
        <v>0</v>
      </c>
      <c r="BS103" s="13">
        <v>0</v>
      </c>
      <c r="BT103" s="13">
        <v>0</v>
      </c>
      <c r="BU103" s="13">
        <v>7078.96</v>
      </c>
      <c r="BV103" s="13">
        <v>7078.96</v>
      </c>
      <c r="BW103" s="13">
        <v>0</v>
      </c>
      <c r="BX103" s="13">
        <v>0</v>
      </c>
      <c r="BY103" s="13">
        <v>0</v>
      </c>
      <c r="BZ103" s="13">
        <v>0</v>
      </c>
      <c r="CA103" s="13">
        <v>0</v>
      </c>
      <c r="CB103" s="13">
        <v>0</v>
      </c>
      <c r="CC103" s="13">
        <v>0</v>
      </c>
      <c r="CD103" s="13">
        <v>0</v>
      </c>
      <c r="CE103" s="13">
        <v>0</v>
      </c>
      <c r="CF103" s="13">
        <f t="shared" si="228"/>
        <v>0</v>
      </c>
      <c r="CG103" s="13">
        <v>0</v>
      </c>
      <c r="CH103" s="13">
        <v>0</v>
      </c>
      <c r="CI103" s="13">
        <v>0</v>
      </c>
      <c r="CJ103" s="13">
        <v>0</v>
      </c>
      <c r="CK103" s="13">
        <f t="shared" si="218"/>
        <v>0</v>
      </c>
      <c r="CL103" s="13">
        <v>0</v>
      </c>
      <c r="CM103" s="13">
        <v>0</v>
      </c>
      <c r="CN103" s="13">
        <v>0</v>
      </c>
      <c r="CO103" s="13">
        <v>0</v>
      </c>
      <c r="CP103" s="13">
        <f t="shared" si="219"/>
        <v>0</v>
      </c>
      <c r="CQ103" s="13">
        <v>7078.96</v>
      </c>
      <c r="CR103" s="13">
        <v>0</v>
      </c>
      <c r="CS103" s="13">
        <v>0</v>
      </c>
      <c r="CT103" s="13">
        <v>0</v>
      </c>
      <c r="CU103" s="13">
        <v>7078.96</v>
      </c>
      <c r="CV103" s="13">
        <f t="shared" si="220"/>
        <v>0</v>
      </c>
      <c r="CW103" s="13">
        <v>0</v>
      </c>
      <c r="CX103" s="13">
        <v>0</v>
      </c>
      <c r="CY103" s="13">
        <v>0</v>
      </c>
      <c r="CZ103" s="13">
        <v>0</v>
      </c>
      <c r="DA103" s="13">
        <v>0</v>
      </c>
      <c r="DB103" s="13">
        <v>0</v>
      </c>
      <c r="DC103" s="13">
        <v>0</v>
      </c>
      <c r="DD103" s="13">
        <v>0</v>
      </c>
      <c r="DE103" s="13">
        <f t="shared" si="229"/>
        <v>0</v>
      </c>
      <c r="DF103" s="13">
        <v>7078.96</v>
      </c>
      <c r="DG103" s="13">
        <v>0</v>
      </c>
      <c r="DH103" s="13">
        <v>0</v>
      </c>
      <c r="DI103" s="13">
        <v>0</v>
      </c>
      <c r="DJ103" s="13">
        <v>7078.96</v>
      </c>
      <c r="DK103" s="13">
        <f t="shared" si="221"/>
        <v>0</v>
      </c>
      <c r="DL103" s="13">
        <v>0</v>
      </c>
      <c r="DM103" s="13">
        <v>0</v>
      </c>
      <c r="DN103" s="13">
        <v>0</v>
      </c>
      <c r="DO103" s="13">
        <v>0</v>
      </c>
      <c r="DP103" s="13">
        <f t="shared" si="230"/>
        <v>0</v>
      </c>
      <c r="DQ103" s="13">
        <f t="shared" si="231"/>
        <v>0</v>
      </c>
      <c r="DR103" s="13">
        <f t="shared" si="232"/>
        <v>0</v>
      </c>
      <c r="DS103" s="13">
        <f t="shared" si="233"/>
        <v>0</v>
      </c>
      <c r="DT103" s="13">
        <f t="shared" si="234"/>
        <v>0</v>
      </c>
      <c r="DU103" s="11" t="s">
        <v>69</v>
      </c>
    </row>
    <row r="104" spans="1:125" ht="142.80000000000001" x14ac:dyDescent="0.3">
      <c r="A104" s="18" t="s">
        <v>625</v>
      </c>
      <c r="B104" s="12" t="s">
        <v>626</v>
      </c>
      <c r="C104" s="12" t="s">
        <v>72</v>
      </c>
      <c r="D104" s="12" t="s">
        <v>627</v>
      </c>
      <c r="E104" s="12" t="s">
        <v>74</v>
      </c>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t="s">
        <v>628</v>
      </c>
      <c r="AH104" s="12" t="s">
        <v>449</v>
      </c>
      <c r="AI104" s="13">
        <v>1319.27</v>
      </c>
      <c r="AJ104" s="13">
        <v>1319.27</v>
      </c>
      <c r="AK104" s="13">
        <v>0</v>
      </c>
      <c r="AL104" s="13">
        <v>0</v>
      </c>
      <c r="AM104" s="13">
        <v>0</v>
      </c>
      <c r="AN104" s="13">
        <v>0</v>
      </c>
      <c r="AO104" s="13">
        <v>0</v>
      </c>
      <c r="AP104" s="13">
        <v>0</v>
      </c>
      <c r="AQ104" s="13">
        <v>1319.27</v>
      </c>
      <c r="AR104" s="13">
        <v>1319.27</v>
      </c>
      <c r="AS104" s="13">
        <v>0</v>
      </c>
      <c r="AT104" s="13">
        <v>0</v>
      </c>
      <c r="AU104" s="13">
        <v>0</v>
      </c>
      <c r="AV104" s="13">
        <v>0</v>
      </c>
      <c r="AW104" s="13">
        <v>0</v>
      </c>
      <c r="AX104" s="13">
        <v>0</v>
      </c>
      <c r="AY104" s="13">
        <v>0</v>
      </c>
      <c r="AZ104" s="13">
        <v>0</v>
      </c>
      <c r="BA104" s="13">
        <v>0</v>
      </c>
      <c r="BB104" s="13">
        <f t="shared" si="227"/>
        <v>0</v>
      </c>
      <c r="BC104" s="13">
        <v>0</v>
      </c>
      <c r="BD104" s="13">
        <v>0</v>
      </c>
      <c r="BE104" s="13">
        <v>0</v>
      </c>
      <c r="BF104" s="13">
        <v>0</v>
      </c>
      <c r="BG104" s="13">
        <f t="shared" si="216"/>
        <v>0</v>
      </c>
      <c r="BH104" s="13">
        <v>0</v>
      </c>
      <c r="BI104" s="13">
        <v>0</v>
      </c>
      <c r="BJ104" s="13">
        <v>0</v>
      </c>
      <c r="BK104" s="13">
        <v>0</v>
      </c>
      <c r="BL104" s="13">
        <f t="shared" si="217"/>
        <v>0</v>
      </c>
      <c r="BM104" s="13">
        <v>1319.27</v>
      </c>
      <c r="BN104" s="13">
        <v>1319.27</v>
      </c>
      <c r="BO104" s="13">
        <v>0</v>
      </c>
      <c r="BP104" s="13">
        <v>0</v>
      </c>
      <c r="BQ104" s="13">
        <v>0</v>
      </c>
      <c r="BR104" s="13">
        <v>0</v>
      </c>
      <c r="BS104" s="13">
        <v>0</v>
      </c>
      <c r="BT104" s="13">
        <v>0</v>
      </c>
      <c r="BU104" s="13">
        <v>1319.27</v>
      </c>
      <c r="BV104" s="13">
        <v>1319.27</v>
      </c>
      <c r="BW104" s="13">
        <v>0</v>
      </c>
      <c r="BX104" s="13">
        <v>0</v>
      </c>
      <c r="BY104" s="13">
        <v>0</v>
      </c>
      <c r="BZ104" s="13">
        <v>0</v>
      </c>
      <c r="CA104" s="13">
        <v>0</v>
      </c>
      <c r="CB104" s="13">
        <v>0</v>
      </c>
      <c r="CC104" s="13">
        <v>0</v>
      </c>
      <c r="CD104" s="13">
        <v>0</v>
      </c>
      <c r="CE104" s="13">
        <v>0</v>
      </c>
      <c r="CF104" s="13">
        <f t="shared" si="228"/>
        <v>0</v>
      </c>
      <c r="CG104" s="13">
        <v>0</v>
      </c>
      <c r="CH104" s="13">
        <v>0</v>
      </c>
      <c r="CI104" s="13">
        <v>0</v>
      </c>
      <c r="CJ104" s="13">
        <v>0</v>
      </c>
      <c r="CK104" s="13">
        <f t="shared" si="218"/>
        <v>0</v>
      </c>
      <c r="CL104" s="13">
        <v>0</v>
      </c>
      <c r="CM104" s="13">
        <v>0</v>
      </c>
      <c r="CN104" s="13">
        <v>0</v>
      </c>
      <c r="CO104" s="13">
        <v>0</v>
      </c>
      <c r="CP104" s="13">
        <f t="shared" si="219"/>
        <v>0</v>
      </c>
      <c r="CQ104" s="13">
        <v>1319.27</v>
      </c>
      <c r="CR104" s="13">
        <v>0</v>
      </c>
      <c r="CS104" s="13">
        <v>0</v>
      </c>
      <c r="CT104" s="13">
        <v>0</v>
      </c>
      <c r="CU104" s="13">
        <v>1319.27</v>
      </c>
      <c r="CV104" s="13">
        <f t="shared" si="220"/>
        <v>0</v>
      </c>
      <c r="CW104" s="13">
        <v>0</v>
      </c>
      <c r="CX104" s="13">
        <v>0</v>
      </c>
      <c r="CY104" s="13">
        <v>0</v>
      </c>
      <c r="CZ104" s="13">
        <v>0</v>
      </c>
      <c r="DA104" s="13">
        <v>0</v>
      </c>
      <c r="DB104" s="13">
        <v>0</v>
      </c>
      <c r="DC104" s="13">
        <v>0</v>
      </c>
      <c r="DD104" s="13">
        <v>0</v>
      </c>
      <c r="DE104" s="13">
        <f t="shared" si="229"/>
        <v>0</v>
      </c>
      <c r="DF104" s="13">
        <v>1319.27</v>
      </c>
      <c r="DG104" s="13">
        <v>0</v>
      </c>
      <c r="DH104" s="13">
        <v>0</v>
      </c>
      <c r="DI104" s="13">
        <v>0</v>
      </c>
      <c r="DJ104" s="13">
        <v>1319.27</v>
      </c>
      <c r="DK104" s="13">
        <f t="shared" si="221"/>
        <v>0</v>
      </c>
      <c r="DL104" s="13">
        <v>0</v>
      </c>
      <c r="DM104" s="13">
        <v>0</v>
      </c>
      <c r="DN104" s="13">
        <v>0</v>
      </c>
      <c r="DO104" s="13">
        <v>0</v>
      </c>
      <c r="DP104" s="13">
        <f t="shared" si="230"/>
        <v>0</v>
      </c>
      <c r="DQ104" s="13">
        <f t="shared" si="231"/>
        <v>0</v>
      </c>
      <c r="DR104" s="13">
        <f t="shared" si="232"/>
        <v>0</v>
      </c>
      <c r="DS104" s="13">
        <f t="shared" si="233"/>
        <v>0</v>
      </c>
      <c r="DT104" s="13">
        <f t="shared" si="234"/>
        <v>0</v>
      </c>
      <c r="DU104" s="11" t="s">
        <v>69</v>
      </c>
    </row>
    <row r="105" spans="1:125" ht="76.5" customHeight="1" x14ac:dyDescent="0.3">
      <c r="A105" s="11" t="s">
        <v>629</v>
      </c>
      <c r="B105" s="12" t="s">
        <v>630</v>
      </c>
      <c r="C105" s="12" t="s">
        <v>72</v>
      </c>
      <c r="D105" s="12" t="s">
        <v>631</v>
      </c>
      <c r="E105" s="12" t="s">
        <v>74</v>
      </c>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t="s">
        <v>122</v>
      </c>
      <c r="AD105" s="12" t="s">
        <v>76</v>
      </c>
      <c r="AE105" s="12" t="s">
        <v>123</v>
      </c>
      <c r="AF105" s="12"/>
      <c r="AG105" s="12" t="s">
        <v>632</v>
      </c>
      <c r="AH105" s="12" t="s">
        <v>447</v>
      </c>
      <c r="AI105" s="13">
        <v>135.6</v>
      </c>
      <c r="AJ105" s="13">
        <v>135.6</v>
      </c>
      <c r="AK105" s="13">
        <v>0</v>
      </c>
      <c r="AL105" s="13">
        <v>0</v>
      </c>
      <c r="AM105" s="13">
        <v>0</v>
      </c>
      <c r="AN105" s="13">
        <v>0</v>
      </c>
      <c r="AO105" s="13">
        <v>0</v>
      </c>
      <c r="AP105" s="13">
        <v>0</v>
      </c>
      <c r="AQ105" s="13">
        <v>135.6</v>
      </c>
      <c r="AR105" s="13">
        <v>135.6</v>
      </c>
      <c r="AS105" s="13">
        <v>0</v>
      </c>
      <c r="AT105" s="13">
        <v>0</v>
      </c>
      <c r="AU105" s="13">
        <v>0</v>
      </c>
      <c r="AV105" s="13">
        <v>0</v>
      </c>
      <c r="AW105" s="13">
        <v>0</v>
      </c>
      <c r="AX105" s="13">
        <v>0</v>
      </c>
      <c r="AY105" s="13">
        <v>0</v>
      </c>
      <c r="AZ105" s="13">
        <v>0</v>
      </c>
      <c r="BA105" s="13">
        <v>0</v>
      </c>
      <c r="BB105" s="13">
        <f t="shared" si="227"/>
        <v>0</v>
      </c>
      <c r="BC105" s="13">
        <v>0</v>
      </c>
      <c r="BD105" s="13">
        <v>0</v>
      </c>
      <c r="BE105" s="13">
        <v>0</v>
      </c>
      <c r="BF105" s="13">
        <v>0</v>
      </c>
      <c r="BG105" s="13">
        <f t="shared" si="216"/>
        <v>0</v>
      </c>
      <c r="BH105" s="13">
        <v>0</v>
      </c>
      <c r="BI105" s="13">
        <v>0</v>
      </c>
      <c r="BJ105" s="13">
        <v>0</v>
      </c>
      <c r="BK105" s="13">
        <v>0</v>
      </c>
      <c r="BL105" s="13">
        <f t="shared" si="217"/>
        <v>0</v>
      </c>
      <c r="BM105" s="13">
        <v>135.6</v>
      </c>
      <c r="BN105" s="13">
        <v>135.6</v>
      </c>
      <c r="BO105" s="13">
        <v>0</v>
      </c>
      <c r="BP105" s="13">
        <v>0</v>
      </c>
      <c r="BQ105" s="13">
        <v>0</v>
      </c>
      <c r="BR105" s="13">
        <v>0</v>
      </c>
      <c r="BS105" s="13">
        <v>0</v>
      </c>
      <c r="BT105" s="13">
        <v>0</v>
      </c>
      <c r="BU105" s="13">
        <v>135.6</v>
      </c>
      <c r="BV105" s="13">
        <v>135.6</v>
      </c>
      <c r="BW105" s="13">
        <v>0</v>
      </c>
      <c r="BX105" s="13">
        <v>0</v>
      </c>
      <c r="BY105" s="13">
        <v>0</v>
      </c>
      <c r="BZ105" s="13">
        <v>0</v>
      </c>
      <c r="CA105" s="13">
        <v>0</v>
      </c>
      <c r="CB105" s="13">
        <v>0</v>
      </c>
      <c r="CC105" s="13">
        <v>0</v>
      </c>
      <c r="CD105" s="13">
        <v>0</v>
      </c>
      <c r="CE105" s="13">
        <v>0</v>
      </c>
      <c r="CF105" s="13">
        <f t="shared" si="228"/>
        <v>0</v>
      </c>
      <c r="CG105" s="13">
        <v>0</v>
      </c>
      <c r="CH105" s="13">
        <v>0</v>
      </c>
      <c r="CI105" s="13">
        <v>0</v>
      </c>
      <c r="CJ105" s="13">
        <v>0</v>
      </c>
      <c r="CK105" s="13">
        <f t="shared" si="218"/>
        <v>0</v>
      </c>
      <c r="CL105" s="13">
        <v>0</v>
      </c>
      <c r="CM105" s="13">
        <v>0</v>
      </c>
      <c r="CN105" s="13">
        <v>0</v>
      </c>
      <c r="CO105" s="13">
        <v>0</v>
      </c>
      <c r="CP105" s="13">
        <f t="shared" si="219"/>
        <v>0</v>
      </c>
      <c r="CQ105" s="13">
        <v>135.6</v>
      </c>
      <c r="CR105" s="13">
        <v>0</v>
      </c>
      <c r="CS105" s="13">
        <v>0</v>
      </c>
      <c r="CT105" s="13">
        <v>0</v>
      </c>
      <c r="CU105" s="13">
        <v>135.6</v>
      </c>
      <c r="CV105" s="13">
        <f t="shared" si="220"/>
        <v>0</v>
      </c>
      <c r="CW105" s="13">
        <v>0</v>
      </c>
      <c r="CX105" s="13">
        <v>0</v>
      </c>
      <c r="CY105" s="13">
        <v>0</v>
      </c>
      <c r="CZ105" s="13">
        <v>0</v>
      </c>
      <c r="DA105" s="13">
        <v>0</v>
      </c>
      <c r="DB105" s="13">
        <v>0</v>
      </c>
      <c r="DC105" s="13">
        <v>0</v>
      </c>
      <c r="DD105" s="13">
        <v>0</v>
      </c>
      <c r="DE105" s="13">
        <f t="shared" si="229"/>
        <v>0</v>
      </c>
      <c r="DF105" s="13">
        <v>135.6</v>
      </c>
      <c r="DG105" s="13">
        <v>0</v>
      </c>
      <c r="DH105" s="13">
        <v>0</v>
      </c>
      <c r="DI105" s="13">
        <v>0</v>
      </c>
      <c r="DJ105" s="13">
        <v>135.6</v>
      </c>
      <c r="DK105" s="13">
        <f t="shared" si="221"/>
        <v>0</v>
      </c>
      <c r="DL105" s="13">
        <v>0</v>
      </c>
      <c r="DM105" s="13">
        <v>0</v>
      </c>
      <c r="DN105" s="13">
        <v>0</v>
      </c>
      <c r="DO105" s="13">
        <v>0</v>
      </c>
      <c r="DP105" s="13">
        <f t="shared" si="230"/>
        <v>0</v>
      </c>
      <c r="DQ105" s="13">
        <f t="shared" si="231"/>
        <v>0</v>
      </c>
      <c r="DR105" s="13">
        <f t="shared" si="232"/>
        <v>0</v>
      </c>
      <c r="DS105" s="13">
        <f t="shared" si="233"/>
        <v>0</v>
      </c>
      <c r="DT105" s="13">
        <f t="shared" si="234"/>
        <v>0</v>
      </c>
      <c r="DU105" s="11" t="s">
        <v>69</v>
      </c>
    </row>
    <row r="106" spans="1:125" ht="81.599999999999994" x14ac:dyDescent="0.3">
      <c r="A106" s="18" t="s">
        <v>633</v>
      </c>
      <c r="B106" s="12" t="s">
        <v>634</v>
      </c>
      <c r="C106" s="12" t="s">
        <v>635</v>
      </c>
      <c r="D106" s="12" t="s">
        <v>636</v>
      </c>
      <c r="E106" s="12" t="s">
        <v>637</v>
      </c>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t="s">
        <v>122</v>
      </c>
      <c r="AD106" s="12" t="s">
        <v>76</v>
      </c>
      <c r="AE106" s="12" t="s">
        <v>123</v>
      </c>
      <c r="AF106" s="12"/>
      <c r="AG106" s="12" t="s">
        <v>105</v>
      </c>
      <c r="AH106" s="12" t="s">
        <v>106</v>
      </c>
      <c r="AI106" s="13">
        <v>6635.86</v>
      </c>
      <c r="AJ106" s="13">
        <v>6621.89</v>
      </c>
      <c r="AK106" s="13">
        <v>0</v>
      </c>
      <c r="AL106" s="13">
        <v>0</v>
      </c>
      <c r="AM106" s="13">
        <v>2059.4</v>
      </c>
      <c r="AN106" s="13">
        <v>2045.43</v>
      </c>
      <c r="AO106" s="13">
        <v>0</v>
      </c>
      <c r="AP106" s="13">
        <v>0</v>
      </c>
      <c r="AQ106" s="13">
        <v>4576.46</v>
      </c>
      <c r="AR106" s="13">
        <v>4576.46</v>
      </c>
      <c r="AS106" s="13">
        <v>0</v>
      </c>
      <c r="AT106" s="13">
        <v>0</v>
      </c>
      <c r="AU106" s="13">
        <v>0</v>
      </c>
      <c r="AV106" s="13">
        <v>0</v>
      </c>
      <c r="AW106" s="13">
        <v>0</v>
      </c>
      <c r="AX106" s="13">
        <v>0</v>
      </c>
      <c r="AY106" s="13">
        <v>0</v>
      </c>
      <c r="AZ106" s="13">
        <v>0</v>
      </c>
      <c r="BA106" s="13">
        <v>0</v>
      </c>
      <c r="BB106" s="13">
        <f t="shared" si="227"/>
        <v>0</v>
      </c>
      <c r="BC106" s="13">
        <v>0</v>
      </c>
      <c r="BD106" s="13">
        <v>0</v>
      </c>
      <c r="BE106" s="13">
        <v>0</v>
      </c>
      <c r="BF106" s="13">
        <v>0</v>
      </c>
      <c r="BG106" s="13">
        <f t="shared" si="216"/>
        <v>0</v>
      </c>
      <c r="BH106" s="13">
        <v>0</v>
      </c>
      <c r="BI106" s="13">
        <v>0</v>
      </c>
      <c r="BJ106" s="13">
        <v>0</v>
      </c>
      <c r="BK106" s="13">
        <v>0</v>
      </c>
      <c r="BL106" s="13">
        <f t="shared" si="217"/>
        <v>0</v>
      </c>
      <c r="BM106" s="13">
        <v>6635.86</v>
      </c>
      <c r="BN106" s="13">
        <v>6621.89</v>
      </c>
      <c r="BO106" s="13">
        <v>0</v>
      </c>
      <c r="BP106" s="13">
        <v>0</v>
      </c>
      <c r="BQ106" s="13">
        <v>2059.4</v>
      </c>
      <c r="BR106" s="13">
        <v>2045.43</v>
      </c>
      <c r="BS106" s="13">
        <v>0</v>
      </c>
      <c r="BT106" s="13">
        <v>0</v>
      </c>
      <c r="BU106" s="13">
        <v>4576.46</v>
      </c>
      <c r="BV106" s="13">
        <v>4576.46</v>
      </c>
      <c r="BW106" s="13">
        <v>0</v>
      </c>
      <c r="BX106" s="13">
        <v>0</v>
      </c>
      <c r="BY106" s="13">
        <v>0</v>
      </c>
      <c r="BZ106" s="13">
        <v>0</v>
      </c>
      <c r="CA106" s="13">
        <v>0</v>
      </c>
      <c r="CB106" s="13">
        <v>0</v>
      </c>
      <c r="CC106" s="13">
        <v>0</v>
      </c>
      <c r="CD106" s="13">
        <v>0</v>
      </c>
      <c r="CE106" s="13">
        <v>0</v>
      </c>
      <c r="CF106" s="13">
        <f t="shared" si="228"/>
        <v>0</v>
      </c>
      <c r="CG106" s="13">
        <v>0</v>
      </c>
      <c r="CH106" s="13">
        <v>0</v>
      </c>
      <c r="CI106" s="13">
        <v>0</v>
      </c>
      <c r="CJ106" s="13">
        <v>0</v>
      </c>
      <c r="CK106" s="13">
        <f t="shared" si="218"/>
        <v>0</v>
      </c>
      <c r="CL106" s="13">
        <v>0</v>
      </c>
      <c r="CM106" s="13">
        <v>0</v>
      </c>
      <c r="CN106" s="13">
        <v>0</v>
      </c>
      <c r="CO106" s="13">
        <v>0</v>
      </c>
      <c r="CP106" s="13">
        <f t="shared" si="219"/>
        <v>0</v>
      </c>
      <c r="CQ106" s="13">
        <v>6635.86</v>
      </c>
      <c r="CR106" s="13">
        <v>0</v>
      </c>
      <c r="CS106" s="13">
        <v>2059.4</v>
      </c>
      <c r="CT106" s="13">
        <v>0</v>
      </c>
      <c r="CU106" s="13">
        <v>4576.46</v>
      </c>
      <c r="CV106" s="13">
        <f t="shared" si="220"/>
        <v>0</v>
      </c>
      <c r="CW106" s="13">
        <v>0</v>
      </c>
      <c r="CX106" s="13">
        <v>0</v>
      </c>
      <c r="CY106" s="13">
        <v>0</v>
      </c>
      <c r="CZ106" s="13">
        <v>0</v>
      </c>
      <c r="DA106" s="13">
        <v>0</v>
      </c>
      <c r="DB106" s="13">
        <v>0</v>
      </c>
      <c r="DC106" s="13">
        <v>0</v>
      </c>
      <c r="DD106" s="13">
        <v>0</v>
      </c>
      <c r="DE106" s="13">
        <f t="shared" si="229"/>
        <v>0</v>
      </c>
      <c r="DF106" s="13">
        <v>6635.86</v>
      </c>
      <c r="DG106" s="13">
        <v>0</v>
      </c>
      <c r="DH106" s="13">
        <v>2059.4</v>
      </c>
      <c r="DI106" s="13">
        <v>0</v>
      </c>
      <c r="DJ106" s="13">
        <v>4576.46</v>
      </c>
      <c r="DK106" s="13">
        <f t="shared" si="221"/>
        <v>0</v>
      </c>
      <c r="DL106" s="13">
        <v>0</v>
      </c>
      <c r="DM106" s="13">
        <v>0</v>
      </c>
      <c r="DN106" s="13">
        <v>0</v>
      </c>
      <c r="DO106" s="13">
        <v>0</v>
      </c>
      <c r="DP106" s="13">
        <f t="shared" si="230"/>
        <v>0</v>
      </c>
      <c r="DQ106" s="13">
        <f t="shared" si="231"/>
        <v>0</v>
      </c>
      <c r="DR106" s="13">
        <f t="shared" si="232"/>
        <v>0</v>
      </c>
      <c r="DS106" s="13">
        <f t="shared" si="233"/>
        <v>0</v>
      </c>
      <c r="DT106" s="13">
        <f t="shared" si="234"/>
        <v>0</v>
      </c>
      <c r="DU106" s="11" t="s">
        <v>69</v>
      </c>
    </row>
    <row r="107" spans="1:125" ht="40.799999999999997" x14ac:dyDescent="0.3">
      <c r="A107" s="11" t="s">
        <v>638</v>
      </c>
      <c r="B107" s="12" t="s">
        <v>639</v>
      </c>
      <c r="C107" s="12" t="s">
        <v>72</v>
      </c>
      <c r="D107" s="12" t="s">
        <v>640</v>
      </c>
      <c r="E107" s="12" t="s">
        <v>74</v>
      </c>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t="s">
        <v>641</v>
      </c>
      <c r="AH107" s="12" t="s">
        <v>371</v>
      </c>
      <c r="AI107" s="13">
        <v>1028</v>
      </c>
      <c r="AJ107" s="13">
        <v>1028</v>
      </c>
      <c r="AK107" s="13">
        <v>0</v>
      </c>
      <c r="AL107" s="13">
        <v>0</v>
      </c>
      <c r="AM107" s="13">
        <v>0</v>
      </c>
      <c r="AN107" s="13">
        <v>0</v>
      </c>
      <c r="AO107" s="13">
        <v>0</v>
      </c>
      <c r="AP107" s="13">
        <v>0</v>
      </c>
      <c r="AQ107" s="13">
        <v>1028</v>
      </c>
      <c r="AR107" s="13">
        <v>1028</v>
      </c>
      <c r="AS107" s="13">
        <v>0</v>
      </c>
      <c r="AT107" s="13">
        <v>0</v>
      </c>
      <c r="AU107" s="13">
        <v>0</v>
      </c>
      <c r="AV107" s="13">
        <v>0</v>
      </c>
      <c r="AW107" s="13">
        <v>0</v>
      </c>
      <c r="AX107" s="13">
        <v>0</v>
      </c>
      <c r="AY107" s="13">
        <v>0</v>
      </c>
      <c r="AZ107" s="13">
        <v>0</v>
      </c>
      <c r="BA107" s="13">
        <v>0</v>
      </c>
      <c r="BB107" s="13">
        <f t="shared" si="227"/>
        <v>0</v>
      </c>
      <c r="BC107" s="13">
        <v>0</v>
      </c>
      <c r="BD107" s="13">
        <v>0</v>
      </c>
      <c r="BE107" s="13">
        <v>0</v>
      </c>
      <c r="BF107" s="13">
        <v>0</v>
      </c>
      <c r="BG107" s="13">
        <f t="shared" si="216"/>
        <v>0</v>
      </c>
      <c r="BH107" s="13">
        <v>0</v>
      </c>
      <c r="BI107" s="13">
        <v>0</v>
      </c>
      <c r="BJ107" s="13">
        <v>0</v>
      </c>
      <c r="BK107" s="13">
        <v>0</v>
      </c>
      <c r="BL107" s="13">
        <f t="shared" si="217"/>
        <v>0</v>
      </c>
      <c r="BM107" s="13">
        <v>1028</v>
      </c>
      <c r="BN107" s="13">
        <v>1028</v>
      </c>
      <c r="BO107" s="13">
        <v>0</v>
      </c>
      <c r="BP107" s="13">
        <v>0</v>
      </c>
      <c r="BQ107" s="13">
        <v>0</v>
      </c>
      <c r="BR107" s="13">
        <v>0</v>
      </c>
      <c r="BS107" s="13">
        <v>0</v>
      </c>
      <c r="BT107" s="13">
        <v>0</v>
      </c>
      <c r="BU107" s="13">
        <v>1028</v>
      </c>
      <c r="BV107" s="13">
        <v>1028</v>
      </c>
      <c r="BW107" s="13">
        <v>0</v>
      </c>
      <c r="BX107" s="13">
        <v>0</v>
      </c>
      <c r="BY107" s="13">
        <v>0</v>
      </c>
      <c r="BZ107" s="13">
        <v>0</v>
      </c>
      <c r="CA107" s="13">
        <v>0</v>
      </c>
      <c r="CB107" s="13">
        <v>0</v>
      </c>
      <c r="CC107" s="13">
        <v>0</v>
      </c>
      <c r="CD107" s="13">
        <v>0</v>
      </c>
      <c r="CE107" s="13">
        <v>0</v>
      </c>
      <c r="CF107" s="13">
        <f t="shared" si="228"/>
        <v>0</v>
      </c>
      <c r="CG107" s="13">
        <v>0</v>
      </c>
      <c r="CH107" s="13">
        <v>0</v>
      </c>
      <c r="CI107" s="13">
        <v>0</v>
      </c>
      <c r="CJ107" s="13">
        <v>0</v>
      </c>
      <c r="CK107" s="13">
        <f t="shared" si="218"/>
        <v>0</v>
      </c>
      <c r="CL107" s="13">
        <v>0</v>
      </c>
      <c r="CM107" s="13">
        <v>0</v>
      </c>
      <c r="CN107" s="13">
        <v>0</v>
      </c>
      <c r="CO107" s="13">
        <v>0</v>
      </c>
      <c r="CP107" s="13">
        <f t="shared" si="219"/>
        <v>0</v>
      </c>
      <c r="CQ107" s="13">
        <v>1028</v>
      </c>
      <c r="CR107" s="13">
        <v>0</v>
      </c>
      <c r="CS107" s="13">
        <v>0</v>
      </c>
      <c r="CT107" s="13">
        <v>0</v>
      </c>
      <c r="CU107" s="13">
        <v>1028</v>
      </c>
      <c r="CV107" s="13">
        <f t="shared" si="220"/>
        <v>0</v>
      </c>
      <c r="CW107" s="13">
        <v>0</v>
      </c>
      <c r="CX107" s="13">
        <v>0</v>
      </c>
      <c r="CY107" s="13">
        <v>0</v>
      </c>
      <c r="CZ107" s="13">
        <v>0</v>
      </c>
      <c r="DA107" s="13">
        <v>0</v>
      </c>
      <c r="DB107" s="13">
        <v>0</v>
      </c>
      <c r="DC107" s="13">
        <v>0</v>
      </c>
      <c r="DD107" s="13">
        <v>0</v>
      </c>
      <c r="DE107" s="13">
        <f t="shared" si="229"/>
        <v>0</v>
      </c>
      <c r="DF107" s="13">
        <v>1028</v>
      </c>
      <c r="DG107" s="13">
        <v>0</v>
      </c>
      <c r="DH107" s="13">
        <v>0</v>
      </c>
      <c r="DI107" s="13">
        <v>0</v>
      </c>
      <c r="DJ107" s="13">
        <v>1028</v>
      </c>
      <c r="DK107" s="13">
        <f t="shared" si="221"/>
        <v>0</v>
      </c>
      <c r="DL107" s="13">
        <v>0</v>
      </c>
      <c r="DM107" s="13">
        <v>0</v>
      </c>
      <c r="DN107" s="13">
        <v>0</v>
      </c>
      <c r="DO107" s="13">
        <v>0</v>
      </c>
      <c r="DP107" s="13">
        <f t="shared" si="230"/>
        <v>0</v>
      </c>
      <c r="DQ107" s="13">
        <f t="shared" si="231"/>
        <v>0</v>
      </c>
      <c r="DR107" s="13">
        <f t="shared" si="232"/>
        <v>0</v>
      </c>
      <c r="DS107" s="13">
        <f t="shared" si="233"/>
        <v>0</v>
      </c>
      <c r="DT107" s="13">
        <f t="shared" si="234"/>
        <v>0</v>
      </c>
      <c r="DU107" s="11" t="s">
        <v>69</v>
      </c>
    </row>
    <row r="108" spans="1:125" ht="40.799999999999997" x14ac:dyDescent="0.3">
      <c r="A108" s="11" t="s">
        <v>642</v>
      </c>
      <c r="B108" s="12" t="s">
        <v>643</v>
      </c>
      <c r="C108" s="12" t="s">
        <v>72</v>
      </c>
      <c r="D108" s="12" t="s">
        <v>644</v>
      </c>
      <c r="E108" s="12" t="s">
        <v>74</v>
      </c>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t="s">
        <v>596</v>
      </c>
      <c r="AD108" s="12" t="s">
        <v>76</v>
      </c>
      <c r="AE108" s="12" t="s">
        <v>597</v>
      </c>
      <c r="AF108" s="12"/>
      <c r="AG108" s="12" t="s">
        <v>645</v>
      </c>
      <c r="AH108" s="12" t="s">
        <v>92</v>
      </c>
      <c r="AI108" s="13">
        <v>14729</v>
      </c>
      <c r="AJ108" s="13">
        <v>14729</v>
      </c>
      <c r="AK108" s="13">
        <v>0</v>
      </c>
      <c r="AL108" s="13">
        <v>0</v>
      </c>
      <c r="AM108" s="13">
        <v>0</v>
      </c>
      <c r="AN108" s="13">
        <v>0</v>
      </c>
      <c r="AO108" s="13">
        <v>0</v>
      </c>
      <c r="AP108" s="13">
        <v>0</v>
      </c>
      <c r="AQ108" s="13">
        <v>14729</v>
      </c>
      <c r="AR108" s="13">
        <v>14729</v>
      </c>
      <c r="AS108" s="13">
        <v>8971.6200000000008</v>
      </c>
      <c r="AT108" s="13">
        <v>0</v>
      </c>
      <c r="AU108" s="13">
        <v>0</v>
      </c>
      <c r="AV108" s="13">
        <v>0</v>
      </c>
      <c r="AW108" s="13">
        <v>8971.6200000000008</v>
      </c>
      <c r="AX108" s="13">
        <v>12616.88</v>
      </c>
      <c r="AY108" s="13">
        <v>0</v>
      </c>
      <c r="AZ108" s="13">
        <v>0</v>
      </c>
      <c r="BA108" s="13">
        <v>0</v>
      </c>
      <c r="BB108" s="13">
        <f t="shared" si="227"/>
        <v>12616.88</v>
      </c>
      <c r="BC108" s="13">
        <v>0</v>
      </c>
      <c r="BD108" s="13">
        <v>0</v>
      </c>
      <c r="BE108" s="13">
        <v>0</v>
      </c>
      <c r="BF108" s="13">
        <v>0</v>
      </c>
      <c r="BG108" s="13">
        <f t="shared" si="216"/>
        <v>0</v>
      </c>
      <c r="BH108" s="13">
        <v>0</v>
      </c>
      <c r="BI108" s="13">
        <v>0</v>
      </c>
      <c r="BJ108" s="13">
        <v>0</v>
      </c>
      <c r="BK108" s="13">
        <v>0</v>
      </c>
      <c r="BL108" s="13">
        <f t="shared" si="217"/>
        <v>0</v>
      </c>
      <c r="BM108" s="13">
        <v>14729</v>
      </c>
      <c r="BN108" s="13">
        <v>14729</v>
      </c>
      <c r="BO108" s="13">
        <v>0</v>
      </c>
      <c r="BP108" s="13">
        <v>0</v>
      </c>
      <c r="BQ108" s="13">
        <v>0</v>
      </c>
      <c r="BR108" s="13">
        <v>0</v>
      </c>
      <c r="BS108" s="13">
        <v>0</v>
      </c>
      <c r="BT108" s="13">
        <v>0</v>
      </c>
      <c r="BU108" s="13">
        <v>14729</v>
      </c>
      <c r="BV108" s="13">
        <v>14729</v>
      </c>
      <c r="BW108" s="13">
        <v>8971.6200000000008</v>
      </c>
      <c r="BX108" s="13">
        <v>0</v>
      </c>
      <c r="BY108" s="13">
        <v>0</v>
      </c>
      <c r="BZ108" s="13">
        <v>0</v>
      </c>
      <c r="CA108" s="13">
        <v>8971.6200000000008</v>
      </c>
      <c r="CB108" s="13">
        <v>12616.88</v>
      </c>
      <c r="CC108" s="13">
        <v>0</v>
      </c>
      <c r="CD108" s="13">
        <v>0</v>
      </c>
      <c r="CE108" s="13">
        <v>0</v>
      </c>
      <c r="CF108" s="13">
        <f t="shared" si="228"/>
        <v>12616.88</v>
      </c>
      <c r="CG108" s="13">
        <v>0</v>
      </c>
      <c r="CH108" s="13">
        <v>0</v>
      </c>
      <c r="CI108" s="13">
        <v>0</v>
      </c>
      <c r="CJ108" s="13">
        <v>0</v>
      </c>
      <c r="CK108" s="13">
        <f t="shared" si="218"/>
        <v>0</v>
      </c>
      <c r="CL108" s="13">
        <v>0</v>
      </c>
      <c r="CM108" s="13">
        <v>0</v>
      </c>
      <c r="CN108" s="13">
        <v>0</v>
      </c>
      <c r="CO108" s="13">
        <v>0</v>
      </c>
      <c r="CP108" s="13">
        <f t="shared" si="219"/>
        <v>0</v>
      </c>
      <c r="CQ108" s="13">
        <v>14729</v>
      </c>
      <c r="CR108" s="13">
        <v>0</v>
      </c>
      <c r="CS108" s="13">
        <v>0</v>
      </c>
      <c r="CT108" s="13">
        <v>0</v>
      </c>
      <c r="CU108" s="13">
        <v>14729</v>
      </c>
      <c r="CV108" s="13">
        <f t="shared" si="220"/>
        <v>8971.6200000000008</v>
      </c>
      <c r="CW108" s="13">
        <v>0</v>
      </c>
      <c r="CX108" s="13">
        <v>0</v>
      </c>
      <c r="CY108" s="13">
        <v>0</v>
      </c>
      <c r="CZ108" s="13">
        <v>8971.6200000000008</v>
      </c>
      <c r="DA108" s="13">
        <v>12616.88</v>
      </c>
      <c r="DB108" s="13">
        <v>0</v>
      </c>
      <c r="DC108" s="13">
        <v>0</v>
      </c>
      <c r="DD108" s="13">
        <v>0</v>
      </c>
      <c r="DE108" s="13">
        <f t="shared" si="229"/>
        <v>12616.88</v>
      </c>
      <c r="DF108" s="13">
        <v>14729</v>
      </c>
      <c r="DG108" s="13">
        <v>0</v>
      </c>
      <c r="DH108" s="13">
        <v>0</v>
      </c>
      <c r="DI108" s="13">
        <v>0</v>
      </c>
      <c r="DJ108" s="13">
        <v>14729</v>
      </c>
      <c r="DK108" s="13">
        <f t="shared" si="221"/>
        <v>8971.6200000000008</v>
      </c>
      <c r="DL108" s="13">
        <v>0</v>
      </c>
      <c r="DM108" s="13">
        <v>0</v>
      </c>
      <c r="DN108" s="13">
        <v>0</v>
      </c>
      <c r="DO108" s="13">
        <v>8971.6200000000008</v>
      </c>
      <c r="DP108" s="13">
        <f t="shared" si="230"/>
        <v>12616.88</v>
      </c>
      <c r="DQ108" s="13">
        <f t="shared" si="231"/>
        <v>0</v>
      </c>
      <c r="DR108" s="13">
        <f t="shared" si="232"/>
        <v>0</v>
      </c>
      <c r="DS108" s="13">
        <f t="shared" si="233"/>
        <v>0</v>
      </c>
      <c r="DT108" s="13">
        <f t="shared" si="234"/>
        <v>12616.88</v>
      </c>
      <c r="DU108" s="11" t="s">
        <v>69</v>
      </c>
    </row>
    <row r="109" spans="1:125" ht="30.6" x14ac:dyDescent="0.3">
      <c r="A109" s="11" t="s">
        <v>646</v>
      </c>
      <c r="B109" s="12" t="s">
        <v>647</v>
      </c>
      <c r="C109" s="12" t="s">
        <v>52</v>
      </c>
      <c r="D109" s="12" t="s">
        <v>52</v>
      </c>
      <c r="E109" s="12" t="s">
        <v>52</v>
      </c>
      <c r="F109" s="12" t="s">
        <v>52</v>
      </c>
      <c r="G109" s="12" t="s">
        <v>52</v>
      </c>
      <c r="H109" s="12" t="s">
        <v>52</v>
      </c>
      <c r="I109" s="12" t="s">
        <v>52</v>
      </c>
      <c r="J109" s="12" t="s">
        <v>52</v>
      </c>
      <c r="K109" s="12" t="s">
        <v>52</v>
      </c>
      <c r="L109" s="12" t="s">
        <v>52</v>
      </c>
      <c r="M109" s="12" t="s">
        <v>52</v>
      </c>
      <c r="N109" s="12" t="s">
        <v>52</v>
      </c>
      <c r="O109" s="12" t="s">
        <v>52</v>
      </c>
      <c r="P109" s="12" t="s">
        <v>52</v>
      </c>
      <c r="Q109" s="12" t="s">
        <v>52</v>
      </c>
      <c r="R109" s="12" t="s">
        <v>52</v>
      </c>
      <c r="S109" s="12" t="s">
        <v>52</v>
      </c>
      <c r="T109" s="12" t="s">
        <v>52</v>
      </c>
      <c r="U109" s="12" t="s">
        <v>52</v>
      </c>
      <c r="V109" s="12" t="s">
        <v>52</v>
      </c>
      <c r="W109" s="12" t="s">
        <v>52</v>
      </c>
      <c r="X109" s="12" t="s">
        <v>52</v>
      </c>
      <c r="Y109" s="12" t="s">
        <v>52</v>
      </c>
      <c r="Z109" s="12" t="s">
        <v>52</v>
      </c>
      <c r="AA109" s="12" t="s">
        <v>52</v>
      </c>
      <c r="AB109" s="12" t="s">
        <v>52</v>
      </c>
      <c r="AC109" s="12" t="s">
        <v>52</v>
      </c>
      <c r="AD109" s="12" t="s">
        <v>52</v>
      </c>
      <c r="AE109" s="12" t="s">
        <v>52</v>
      </c>
      <c r="AF109" s="12" t="s">
        <v>52</v>
      </c>
      <c r="AG109" s="12" t="s">
        <v>52</v>
      </c>
      <c r="AH109" s="12" t="s">
        <v>52</v>
      </c>
      <c r="AI109" s="13">
        <v>1148490.8999999999</v>
      </c>
      <c r="AJ109" s="13">
        <v>1134543.81</v>
      </c>
      <c r="AK109" s="13">
        <v>10904.52</v>
      </c>
      <c r="AL109" s="13">
        <v>10091.83</v>
      </c>
      <c r="AM109" s="13">
        <v>674409.27</v>
      </c>
      <c r="AN109" s="13">
        <v>669520.93000000005</v>
      </c>
      <c r="AO109" s="13">
        <v>13368.17</v>
      </c>
      <c r="AP109" s="13">
        <v>10500</v>
      </c>
      <c r="AQ109" s="13">
        <v>449808.94</v>
      </c>
      <c r="AR109" s="13">
        <v>444431.05</v>
      </c>
      <c r="AS109" s="14">
        <v>911102.98</v>
      </c>
      <c r="AT109" s="14">
        <v>3596.57</v>
      </c>
      <c r="AU109" s="14">
        <v>520958.76</v>
      </c>
      <c r="AV109" s="14">
        <v>0</v>
      </c>
      <c r="AW109" s="14">
        <v>386547.65</v>
      </c>
      <c r="AX109" s="13">
        <f>AX110-AX94</f>
        <v>1126928.1600000001</v>
      </c>
      <c r="AY109" s="13">
        <f t="shared" ref="AY109:BB109" si="235">AY110-AY94</f>
        <v>2054.5299999999997</v>
      </c>
      <c r="AZ109" s="13">
        <f t="shared" si="235"/>
        <v>715864.14</v>
      </c>
      <c r="BA109" s="13">
        <f t="shared" si="235"/>
        <v>0</v>
      </c>
      <c r="BB109" s="13">
        <f t="shared" si="235"/>
        <v>409009.49000000005</v>
      </c>
      <c r="BC109" s="13">
        <f t="shared" ref="BC109" si="236">BC110-BC94</f>
        <v>1148927.6499999999</v>
      </c>
      <c r="BD109" s="13">
        <f t="shared" ref="BD109" si="237">BD110-BD94</f>
        <v>2944.72</v>
      </c>
      <c r="BE109" s="13">
        <f t="shared" ref="BE109" si="238">BE110-BE94</f>
        <v>757592.78</v>
      </c>
      <c r="BF109" s="13">
        <f t="shared" ref="BF109" si="239">BF110-BF94</f>
        <v>0</v>
      </c>
      <c r="BG109" s="13">
        <f t="shared" ref="BG109" si="240">BG110-BG94</f>
        <v>388390.15</v>
      </c>
      <c r="BH109" s="13">
        <f t="shared" ref="BH109" si="241">BH110-BH94</f>
        <v>937732.3899999999</v>
      </c>
      <c r="BI109" s="13">
        <f t="shared" ref="BI109" si="242">BI110-BI94</f>
        <v>2409.5299999999997</v>
      </c>
      <c r="BJ109" s="13">
        <f t="shared" ref="BJ109" si="243">BJ110-BJ94</f>
        <v>553674.1399999999</v>
      </c>
      <c r="BK109" s="13">
        <f t="shared" ref="BK109" si="244">BK110-BK94</f>
        <v>0</v>
      </c>
      <c r="BL109" s="13">
        <f t="shared" ref="BL109" si="245">BL110-BL94</f>
        <v>381648.72</v>
      </c>
      <c r="BM109" s="13">
        <v>963514.44</v>
      </c>
      <c r="BN109" s="13">
        <v>952914.52</v>
      </c>
      <c r="BO109" s="13">
        <v>10714.37</v>
      </c>
      <c r="BP109" s="13">
        <v>9901.68</v>
      </c>
      <c r="BQ109" s="13">
        <v>523720.55</v>
      </c>
      <c r="BR109" s="13">
        <v>521977.51</v>
      </c>
      <c r="BS109" s="13">
        <v>3368.17</v>
      </c>
      <c r="BT109" s="13">
        <v>500</v>
      </c>
      <c r="BU109" s="13">
        <v>425711.35</v>
      </c>
      <c r="BV109" s="13">
        <v>420535.34</v>
      </c>
      <c r="BW109" s="14">
        <v>899168.74</v>
      </c>
      <c r="BX109" s="14">
        <v>3566.57</v>
      </c>
      <c r="BY109" s="14">
        <v>510144.52</v>
      </c>
      <c r="BZ109" s="14">
        <v>0</v>
      </c>
      <c r="CA109" s="14">
        <v>385457.65</v>
      </c>
      <c r="CB109" s="13">
        <f>CB110-CB94</f>
        <v>961746.39</v>
      </c>
      <c r="CC109" s="13">
        <f t="shared" ref="CC109" si="246">CC110-CC94</f>
        <v>2054.5299999999997</v>
      </c>
      <c r="CD109" s="13">
        <f t="shared" ref="CD109" si="247">CD110-CD94</f>
        <v>557274.69999999995</v>
      </c>
      <c r="CE109" s="13">
        <f t="shared" ref="CE109" si="248">CE110-CE94</f>
        <v>0</v>
      </c>
      <c r="CF109" s="13">
        <f t="shared" ref="CF109" si="249">CF110-CF94</f>
        <v>402417.16000000003</v>
      </c>
      <c r="CG109" s="13">
        <f t="shared" ref="CG109" si="250">CG110-CG94</f>
        <v>968379.97</v>
      </c>
      <c r="CH109" s="13">
        <f t="shared" ref="CH109" si="251">CH110-CH94</f>
        <v>2944.72</v>
      </c>
      <c r="CI109" s="13">
        <f t="shared" ref="CI109" si="252">CI110-CI94</f>
        <v>578676.1</v>
      </c>
      <c r="CJ109" s="13">
        <f t="shared" ref="CJ109" si="253">CJ110-CJ94</f>
        <v>0</v>
      </c>
      <c r="CK109" s="13">
        <f t="shared" ref="CK109" si="254">CK110-CK94</f>
        <v>386759.15</v>
      </c>
      <c r="CL109" s="13">
        <f t="shared" ref="CL109" si="255">CL110-CL94</f>
        <v>904083.90999999992</v>
      </c>
      <c r="CM109" s="13">
        <f t="shared" ref="CM109" si="256">CM110-CM94</f>
        <v>2409.5299999999997</v>
      </c>
      <c r="CN109" s="13">
        <f t="shared" ref="CN109" si="257">CN110-CN94</f>
        <v>521656.66</v>
      </c>
      <c r="CO109" s="13">
        <f t="shared" ref="CO109" si="258">CO110-CO94</f>
        <v>0</v>
      </c>
      <c r="CP109" s="13">
        <f t="shared" ref="CP109" si="259">CP110-CP94</f>
        <v>380017.72</v>
      </c>
      <c r="CQ109" s="13">
        <f t="shared" ref="CQ109" si="260">CQ110-CQ94</f>
        <v>1148490.8999999999</v>
      </c>
      <c r="CR109" s="13">
        <f t="shared" ref="CR109" si="261">CR110-CR94</f>
        <v>10904.529999999999</v>
      </c>
      <c r="CS109" s="13">
        <f t="shared" ref="CS109" si="262">CS110-CS94</f>
        <v>674409.28</v>
      </c>
      <c r="CT109" s="13">
        <f t="shared" ref="CT109" si="263">CT110-CT94</f>
        <v>13368.17</v>
      </c>
      <c r="CU109" s="13">
        <f t="shared" ref="CU109" si="264">CU110-CU94</f>
        <v>449808.93</v>
      </c>
      <c r="CV109" s="13">
        <f t="shared" ref="CV109" si="265">CV110-CV94</f>
        <v>1020994.26</v>
      </c>
      <c r="CW109" s="13">
        <f t="shared" ref="CW109" si="266">CW110-CW94</f>
        <v>5252.12</v>
      </c>
      <c r="CX109" s="13">
        <f t="shared" ref="CX109" si="267">CX110-CX94</f>
        <v>563057.56999999995</v>
      </c>
      <c r="CY109" s="13">
        <f t="shared" ref="CY109" si="268">CY110-CY94</f>
        <v>0</v>
      </c>
      <c r="CZ109" s="13">
        <f t="shared" ref="CZ109" si="269">CZ110-CZ94</f>
        <v>452684.56999999995</v>
      </c>
      <c r="DA109" s="13">
        <f>DA110-DA94</f>
        <v>1185352.0999999999</v>
      </c>
      <c r="DB109" s="13">
        <f t="shared" ref="DB109" si="270">DB110-DB94</f>
        <v>2054.5299999999997</v>
      </c>
      <c r="DC109" s="13">
        <f t="shared" ref="DC109" si="271">DC110-DC94</f>
        <v>715864.14</v>
      </c>
      <c r="DD109" s="13">
        <f t="shared" ref="DD109" si="272">DD110-DD94</f>
        <v>0</v>
      </c>
      <c r="DE109" s="13">
        <f t="shared" ref="DE109" si="273">DE110-DE94</f>
        <v>467433.43000000005</v>
      </c>
      <c r="DF109" s="13">
        <f t="shared" ref="DF109" si="274">DF110-DF94</f>
        <v>961966.1100000001</v>
      </c>
      <c r="DG109" s="13">
        <f t="shared" ref="DG109" si="275">DG110-DG94</f>
        <v>10714.37</v>
      </c>
      <c r="DH109" s="13">
        <f t="shared" ref="DH109" si="276">DH110-DH94</f>
        <v>523720.54999999993</v>
      </c>
      <c r="DI109" s="13">
        <f t="shared" ref="DI109" si="277">DI110-DI94</f>
        <v>3368.17</v>
      </c>
      <c r="DJ109" s="13">
        <f t="shared" ref="DJ109" si="278">DJ110-DJ94</f>
        <v>424163.01999999996</v>
      </c>
      <c r="DK109" s="13">
        <f t="shared" ref="DK109" si="279">DK110-DK94</f>
        <v>971730.02</v>
      </c>
      <c r="DL109" s="13">
        <f t="shared" ref="DL109" si="280">DL110-DL94</f>
        <v>5222.12</v>
      </c>
      <c r="DM109" s="13">
        <f t="shared" ref="DM109" si="281">DM110-DM94</f>
        <v>520243.33</v>
      </c>
      <c r="DN109" s="13">
        <f t="shared" ref="DN109" si="282">DN110-DN94</f>
        <v>0</v>
      </c>
      <c r="DO109" s="13">
        <f t="shared" ref="DO109" si="283">DO110-DO94</f>
        <v>446264.56999999995</v>
      </c>
      <c r="DP109" s="13">
        <f t="shared" ref="DP109" si="284">DP110-DP94</f>
        <v>1016956.3300000002</v>
      </c>
      <c r="DQ109" s="13">
        <f t="shared" ref="DQ109" si="285">DQ110-DQ94</f>
        <v>2054.5299999999997</v>
      </c>
      <c r="DR109" s="13">
        <f t="shared" ref="DR109" si="286">DR110-DR94</f>
        <v>557090.69999999995</v>
      </c>
      <c r="DS109" s="13">
        <f t="shared" ref="DS109" si="287">DS110-DS94</f>
        <v>0</v>
      </c>
      <c r="DT109" s="13">
        <f t="shared" ref="DT109" si="288">DT110-DT94</f>
        <v>457811.1</v>
      </c>
      <c r="DU109" s="11" t="s">
        <v>52</v>
      </c>
    </row>
    <row r="110" spans="1:125" ht="30.75" customHeight="1" x14ac:dyDescent="0.3">
      <c r="A110" s="11" t="s">
        <v>648</v>
      </c>
      <c r="B110" s="12" t="s">
        <v>649</v>
      </c>
      <c r="C110" s="12" t="s">
        <v>52</v>
      </c>
      <c r="D110" s="12" t="s">
        <v>52</v>
      </c>
      <c r="E110" s="12" t="s">
        <v>52</v>
      </c>
      <c r="F110" s="12" t="s">
        <v>52</v>
      </c>
      <c r="G110" s="12" t="s">
        <v>52</v>
      </c>
      <c r="H110" s="12" t="s">
        <v>52</v>
      </c>
      <c r="I110" s="12" t="s">
        <v>52</v>
      </c>
      <c r="J110" s="12" t="s">
        <v>52</v>
      </c>
      <c r="K110" s="12" t="s">
        <v>52</v>
      </c>
      <c r="L110" s="12" t="s">
        <v>52</v>
      </c>
      <c r="M110" s="12" t="s">
        <v>52</v>
      </c>
      <c r="N110" s="12" t="s">
        <v>52</v>
      </c>
      <c r="O110" s="12" t="s">
        <v>52</v>
      </c>
      <c r="P110" s="12" t="s">
        <v>52</v>
      </c>
      <c r="Q110" s="12" t="s">
        <v>52</v>
      </c>
      <c r="R110" s="12" t="s">
        <v>52</v>
      </c>
      <c r="S110" s="12" t="s">
        <v>52</v>
      </c>
      <c r="T110" s="12" t="s">
        <v>52</v>
      </c>
      <c r="U110" s="12" t="s">
        <v>52</v>
      </c>
      <c r="V110" s="12" t="s">
        <v>52</v>
      </c>
      <c r="W110" s="12" t="s">
        <v>52</v>
      </c>
      <c r="X110" s="12" t="s">
        <v>52</v>
      </c>
      <c r="Y110" s="12" t="s">
        <v>52</v>
      </c>
      <c r="Z110" s="12" t="s">
        <v>52</v>
      </c>
      <c r="AA110" s="12" t="s">
        <v>52</v>
      </c>
      <c r="AB110" s="12" t="s">
        <v>52</v>
      </c>
      <c r="AC110" s="12" t="s">
        <v>52</v>
      </c>
      <c r="AD110" s="12" t="s">
        <v>52</v>
      </c>
      <c r="AE110" s="12" t="s">
        <v>52</v>
      </c>
      <c r="AF110" s="12" t="s">
        <v>52</v>
      </c>
      <c r="AG110" s="12" t="s">
        <v>52</v>
      </c>
      <c r="AH110" s="12" t="s">
        <v>52</v>
      </c>
      <c r="AI110" s="13">
        <v>1263270.3600000001</v>
      </c>
      <c r="AJ110" s="13">
        <v>1249308.92</v>
      </c>
      <c r="AK110" s="13">
        <v>10904.52</v>
      </c>
      <c r="AL110" s="13">
        <v>10091.83</v>
      </c>
      <c r="AM110" s="13">
        <v>676468.67</v>
      </c>
      <c r="AN110" s="13">
        <v>671566.36</v>
      </c>
      <c r="AO110" s="13">
        <v>13368.17</v>
      </c>
      <c r="AP110" s="13">
        <v>10500</v>
      </c>
      <c r="AQ110" s="13">
        <v>562528.99</v>
      </c>
      <c r="AR110" s="13">
        <v>557150.73</v>
      </c>
      <c r="AS110" s="14">
        <v>1017916.77</v>
      </c>
      <c r="AT110" s="14">
        <v>3596.57</v>
      </c>
      <c r="AU110" s="14">
        <v>530071.93000000005</v>
      </c>
      <c r="AV110" s="14">
        <v>0</v>
      </c>
      <c r="AW110" s="14">
        <v>484248.27</v>
      </c>
      <c r="AX110" s="13">
        <f>AX17</f>
        <v>1276213.5100000002</v>
      </c>
      <c r="AY110" s="13">
        <f t="shared" ref="AY110:BB110" si="289">AY17</f>
        <v>2054.5299999999997</v>
      </c>
      <c r="AZ110" s="13">
        <f t="shared" si="289"/>
        <v>753931.61</v>
      </c>
      <c r="BA110" s="13">
        <f t="shared" si="289"/>
        <v>0</v>
      </c>
      <c r="BB110" s="13">
        <f t="shared" si="289"/>
        <v>520227.37000000005</v>
      </c>
      <c r="BC110" s="13">
        <f t="shared" ref="BC110:BG110" si="290">BC17</f>
        <v>1250687.6499999999</v>
      </c>
      <c r="BD110" s="13">
        <f t="shared" si="290"/>
        <v>2944.72</v>
      </c>
      <c r="BE110" s="13">
        <f t="shared" si="290"/>
        <v>771328.78</v>
      </c>
      <c r="BF110" s="13">
        <f t="shared" si="290"/>
        <v>0</v>
      </c>
      <c r="BG110" s="13">
        <f t="shared" si="290"/>
        <v>476414.15</v>
      </c>
      <c r="BH110" s="13">
        <f t="shared" ref="BH110:BL110" si="291">BH17</f>
        <v>1059676.3199999998</v>
      </c>
      <c r="BI110" s="13">
        <f t="shared" si="291"/>
        <v>2409.5299999999997</v>
      </c>
      <c r="BJ110" s="13">
        <f t="shared" si="291"/>
        <v>588075.06999999995</v>
      </c>
      <c r="BK110" s="13">
        <f t="shared" si="291"/>
        <v>0</v>
      </c>
      <c r="BL110" s="13">
        <f t="shared" si="291"/>
        <v>469191.72</v>
      </c>
      <c r="BM110" s="13">
        <v>1078293.8999999999</v>
      </c>
      <c r="BN110" s="13">
        <v>1067679.6399999999</v>
      </c>
      <c r="BO110" s="13">
        <v>10714.37</v>
      </c>
      <c r="BP110" s="13">
        <v>9901.68</v>
      </c>
      <c r="BQ110" s="13">
        <v>525779.94999999995</v>
      </c>
      <c r="BR110" s="13">
        <v>524022.94</v>
      </c>
      <c r="BS110" s="13">
        <v>3368.17</v>
      </c>
      <c r="BT110" s="13">
        <v>500</v>
      </c>
      <c r="BU110" s="13">
        <v>538431.4</v>
      </c>
      <c r="BV110" s="13">
        <v>533255.02</v>
      </c>
      <c r="BW110" s="14">
        <v>1005982.54</v>
      </c>
      <c r="BX110" s="14">
        <v>3566.57</v>
      </c>
      <c r="BY110" s="14">
        <v>519257.7</v>
      </c>
      <c r="BZ110" s="14">
        <v>0</v>
      </c>
      <c r="CA110" s="14">
        <v>483158.27</v>
      </c>
      <c r="CB110" s="13">
        <f>CB17</f>
        <v>1111031.74</v>
      </c>
      <c r="CC110" s="13">
        <f t="shared" ref="CC110:CP110" si="292">CC17</f>
        <v>2054.5299999999997</v>
      </c>
      <c r="CD110" s="13">
        <f t="shared" si="292"/>
        <v>595342.16999999993</v>
      </c>
      <c r="CE110" s="13">
        <f t="shared" si="292"/>
        <v>0</v>
      </c>
      <c r="CF110" s="13">
        <f t="shared" si="292"/>
        <v>513635.04000000004</v>
      </c>
      <c r="CG110" s="13">
        <f t="shared" si="292"/>
        <v>1070139.97</v>
      </c>
      <c r="CH110" s="13">
        <f t="shared" si="292"/>
        <v>2944.72</v>
      </c>
      <c r="CI110" s="13">
        <f t="shared" si="292"/>
        <v>592412.1</v>
      </c>
      <c r="CJ110" s="13">
        <f t="shared" si="292"/>
        <v>0</v>
      </c>
      <c r="CK110" s="13">
        <f t="shared" si="292"/>
        <v>474783.15</v>
      </c>
      <c r="CL110" s="13">
        <f t="shared" si="292"/>
        <v>1026027.8399999999</v>
      </c>
      <c r="CM110" s="13">
        <f t="shared" si="292"/>
        <v>2409.5299999999997</v>
      </c>
      <c r="CN110" s="13">
        <f t="shared" si="292"/>
        <v>556057.59</v>
      </c>
      <c r="CO110" s="13">
        <f t="shared" si="292"/>
        <v>0</v>
      </c>
      <c r="CP110" s="13">
        <f t="shared" si="292"/>
        <v>467560.72</v>
      </c>
      <c r="CQ110" s="13">
        <f t="shared" ref="CQ110:CZ110" si="293">CQ17</f>
        <v>1263270.3499999999</v>
      </c>
      <c r="CR110" s="13">
        <f t="shared" si="293"/>
        <v>10904.529999999999</v>
      </c>
      <c r="CS110" s="13">
        <f t="shared" si="293"/>
        <v>676468.68</v>
      </c>
      <c r="CT110" s="13">
        <f t="shared" si="293"/>
        <v>13368.17</v>
      </c>
      <c r="CU110" s="13">
        <f t="shared" si="293"/>
        <v>562528.98</v>
      </c>
      <c r="CV110" s="13">
        <f t="shared" si="293"/>
        <v>1127808.05</v>
      </c>
      <c r="CW110" s="13">
        <f t="shared" si="293"/>
        <v>5252.12</v>
      </c>
      <c r="CX110" s="13">
        <f t="shared" si="293"/>
        <v>572170.74</v>
      </c>
      <c r="CY110" s="13">
        <f t="shared" si="293"/>
        <v>0</v>
      </c>
      <c r="CZ110" s="13">
        <f t="shared" si="293"/>
        <v>550385.18999999994</v>
      </c>
      <c r="DA110" s="13">
        <f>DA17</f>
        <v>1334637.45</v>
      </c>
      <c r="DB110" s="13">
        <f t="shared" ref="DB110:DE110" si="294">DB17</f>
        <v>2054.5299999999997</v>
      </c>
      <c r="DC110" s="13">
        <f t="shared" si="294"/>
        <v>753931.61</v>
      </c>
      <c r="DD110" s="13">
        <f t="shared" si="294"/>
        <v>0</v>
      </c>
      <c r="DE110" s="13">
        <f t="shared" si="294"/>
        <v>578651.31000000006</v>
      </c>
      <c r="DF110" s="13">
        <f t="shared" ref="DF110:DO110" si="295">DF17</f>
        <v>1076745.56</v>
      </c>
      <c r="DG110" s="13">
        <f t="shared" si="295"/>
        <v>10714.37</v>
      </c>
      <c r="DH110" s="13">
        <f t="shared" si="295"/>
        <v>525779.94999999995</v>
      </c>
      <c r="DI110" s="13">
        <f t="shared" si="295"/>
        <v>3368.17</v>
      </c>
      <c r="DJ110" s="13">
        <f t="shared" si="295"/>
        <v>536883.06999999995</v>
      </c>
      <c r="DK110" s="13">
        <f t="shared" si="295"/>
        <v>1078543.81</v>
      </c>
      <c r="DL110" s="13">
        <f t="shared" si="295"/>
        <v>5222.12</v>
      </c>
      <c r="DM110" s="13">
        <f t="shared" si="295"/>
        <v>529356.5</v>
      </c>
      <c r="DN110" s="13">
        <f t="shared" si="295"/>
        <v>0</v>
      </c>
      <c r="DO110" s="13">
        <f t="shared" si="295"/>
        <v>543965.18999999994</v>
      </c>
      <c r="DP110" s="13">
        <f t="shared" ref="DP110:DT110" si="296">DP17</f>
        <v>1166241.6800000002</v>
      </c>
      <c r="DQ110" s="13">
        <f t="shared" si="296"/>
        <v>2054.5299999999997</v>
      </c>
      <c r="DR110" s="13">
        <f t="shared" si="296"/>
        <v>595158.16999999993</v>
      </c>
      <c r="DS110" s="13">
        <f t="shared" si="296"/>
        <v>0</v>
      </c>
      <c r="DT110" s="13">
        <f t="shared" si="296"/>
        <v>569028.98</v>
      </c>
      <c r="DU110" s="11" t="s">
        <v>52</v>
      </c>
    </row>
    <row r="111" spans="1:125" ht="14.4" x14ac:dyDescent="0.3">
      <c r="AX111" s="8"/>
      <c r="BL111" s="8"/>
    </row>
    <row r="112" spans="1:125" ht="14.4" x14ac:dyDescent="0.3">
      <c r="A112" s="5"/>
    </row>
    <row r="113" spans="1:1" ht="14.4" x14ac:dyDescent="0.3">
      <c r="A113" s="5" t="s">
        <v>662</v>
      </c>
    </row>
    <row r="119" spans="1:1" ht="13.2" hidden="1" customHeight="1" x14ac:dyDescent="0.3"/>
  </sheetData>
  <mergeCells count="154">
    <mergeCell ref="DR1:DU1"/>
    <mergeCell ref="Z14:Z15"/>
    <mergeCell ref="AA14:AA15"/>
    <mergeCell ref="AB14:AB15"/>
    <mergeCell ref="AC14:AC15"/>
    <mergeCell ref="AD14:AD15"/>
    <mergeCell ref="AG14:AG15"/>
    <mergeCell ref="AH14:AH15"/>
    <mergeCell ref="AE14:AE15"/>
    <mergeCell ref="CQ13:CU13"/>
    <mergeCell ref="AU14:AU15"/>
    <mergeCell ref="AW14:AW15"/>
    <mergeCell ref="AX14:AX15"/>
    <mergeCell ref="AY14:AY15"/>
    <mergeCell ref="AZ14:AZ15"/>
    <mergeCell ref="BB14:BB15"/>
    <mergeCell ref="A4:DU4"/>
    <mergeCell ref="AS13:AW13"/>
    <mergeCell ref="AX13:BB13"/>
    <mergeCell ref="BC12:BL13"/>
    <mergeCell ref="DA12:DE12"/>
    <mergeCell ref="DF12:DJ12"/>
    <mergeCell ref="DK12:DO12"/>
    <mergeCell ref="DP12:DT12"/>
    <mergeCell ref="AG16:AH16"/>
    <mergeCell ref="D8:I8"/>
    <mergeCell ref="A11:A15"/>
    <mergeCell ref="B11:B15"/>
    <mergeCell ref="C11:AE11"/>
    <mergeCell ref="AF11:AF15"/>
    <mergeCell ref="AG11:AH13"/>
    <mergeCell ref="K14:K15"/>
    <mergeCell ref="L14:L15"/>
    <mergeCell ref="C14:C15"/>
    <mergeCell ref="D14:D15"/>
    <mergeCell ref="E14:E15"/>
    <mergeCell ref="M14:M15"/>
    <mergeCell ref="U14:U15"/>
    <mergeCell ref="V14:V15"/>
    <mergeCell ref="W14:W15"/>
    <mergeCell ref="X14:X15"/>
    <mergeCell ref="Y14:Y15"/>
    <mergeCell ref="N14:N15"/>
    <mergeCell ref="BW12:CA12"/>
    <mergeCell ref="CB12:CF12"/>
    <mergeCell ref="CQ12:CU12"/>
    <mergeCell ref="CV12:CZ12"/>
    <mergeCell ref="S14:S15"/>
    <mergeCell ref="T14:T15"/>
    <mergeCell ref="CX14:CX15"/>
    <mergeCell ref="CA14:CA15"/>
    <mergeCell ref="CL14:CL15"/>
    <mergeCell ref="CS14:CS15"/>
    <mergeCell ref="CU14:CU15"/>
    <mergeCell ref="CB14:CB15"/>
    <mergeCell ref="CC14:CC15"/>
    <mergeCell ref="CD14:CD15"/>
    <mergeCell ref="CF14:CF15"/>
    <mergeCell ref="CG14:CG15"/>
    <mergeCell ref="CM14:CP14"/>
    <mergeCell ref="AT14:AT15"/>
    <mergeCell ref="CH14:CK14"/>
    <mergeCell ref="CQ14:CQ15"/>
    <mergeCell ref="W13:Y13"/>
    <mergeCell ref="Z13:AB13"/>
    <mergeCell ref="AK14:AL14"/>
    <mergeCell ref="CY14:CY15"/>
    <mergeCell ref="DT14:DT15"/>
    <mergeCell ref="CV14:CV15"/>
    <mergeCell ref="CW14:CW15"/>
    <mergeCell ref="AI13:AR13"/>
    <mergeCell ref="CB13:CF13"/>
    <mergeCell ref="C12:V12"/>
    <mergeCell ref="W12:AB12"/>
    <mergeCell ref="BM14:BN14"/>
    <mergeCell ref="BO14:BP14"/>
    <mergeCell ref="BM13:BV13"/>
    <mergeCell ref="BW13:CA13"/>
    <mergeCell ref="CG12:CP13"/>
    <mergeCell ref="DP13:DT13"/>
    <mergeCell ref="AI14:AJ14"/>
    <mergeCell ref="DA13:DE13"/>
    <mergeCell ref="DF13:DJ13"/>
    <mergeCell ref="AC12:AE13"/>
    <mergeCell ref="C13:E13"/>
    <mergeCell ref="F13:I13"/>
    <mergeCell ref="J13:L13"/>
    <mergeCell ref="M13:P13"/>
    <mergeCell ref="Q13:S13"/>
    <mergeCell ref="T13:V13"/>
    <mergeCell ref="BM12:BV12"/>
    <mergeCell ref="DS14:DS15"/>
    <mergeCell ref="DQ14:DQ15"/>
    <mergeCell ref="DD14:DD15"/>
    <mergeCell ref="DG14:DG15"/>
    <mergeCell ref="DH14:DH15"/>
    <mergeCell ref="DJ14:DJ15"/>
    <mergeCell ref="AM14:AN14"/>
    <mergeCell ref="AQ14:AR14"/>
    <mergeCell ref="AS14:AS15"/>
    <mergeCell ref="CZ14:CZ15"/>
    <mergeCell ref="DA14:DA15"/>
    <mergeCell ref="DB14:DB15"/>
    <mergeCell ref="DC14:DC15"/>
    <mergeCell ref="DE14:DE15"/>
    <mergeCell ref="DI14:DI15"/>
    <mergeCell ref="DR14:DR15"/>
    <mergeCell ref="DP14:DP15"/>
    <mergeCell ref="DL14:DL15"/>
    <mergeCell ref="DM14:DM15"/>
    <mergeCell ref="BA14:BA15"/>
    <mergeCell ref="BS14:BT14"/>
    <mergeCell ref="BZ14:BZ15"/>
    <mergeCell ref="CE14:CE15"/>
    <mergeCell ref="CT14:CT15"/>
    <mergeCell ref="BM11:CP11"/>
    <mergeCell ref="CM2:CP2"/>
    <mergeCell ref="CM1:CP1"/>
    <mergeCell ref="DN14:DN15"/>
    <mergeCell ref="CQ11:DE11"/>
    <mergeCell ref="A6:DU6"/>
    <mergeCell ref="DF11:DT11"/>
    <mergeCell ref="DU11:DU15"/>
    <mergeCell ref="AI12:AR12"/>
    <mergeCell ref="AS12:AW12"/>
    <mergeCell ref="AX12:BB12"/>
    <mergeCell ref="F14:F15"/>
    <mergeCell ref="G14:G15"/>
    <mergeCell ref="H14:H15"/>
    <mergeCell ref="I14:I15"/>
    <mergeCell ref="J14:J15"/>
    <mergeCell ref="O14:O15"/>
    <mergeCell ref="P14:P15"/>
    <mergeCell ref="Q14:Q15"/>
    <mergeCell ref="R14:R15"/>
    <mergeCell ref="AI11:BL11"/>
    <mergeCell ref="DR2:DU2"/>
    <mergeCell ref="AO14:AP14"/>
    <mergeCell ref="AV14:AV15"/>
    <mergeCell ref="BC14:BC15"/>
    <mergeCell ref="BD14:BG14"/>
    <mergeCell ref="BH14:BH15"/>
    <mergeCell ref="BI14:BL14"/>
    <mergeCell ref="CR14:CR15"/>
    <mergeCell ref="DK13:DO13"/>
    <mergeCell ref="CV13:CZ13"/>
    <mergeCell ref="BQ14:BR14"/>
    <mergeCell ref="BU14:BV14"/>
    <mergeCell ref="BW14:BW15"/>
    <mergeCell ref="BX14:BX15"/>
    <mergeCell ref="BY14:BY15"/>
    <mergeCell ref="DK14:DK15"/>
    <mergeCell ref="DF14:DF15"/>
    <mergeCell ref="DO14:DO15"/>
  </mergeCells>
  <pageMargins left="0.39370078740157483" right="0.31496062992125984" top="0.70866141732283472" bottom="0.39370078740157483" header="0.19685039370078741" footer="0.19685039370078741"/>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СВОД РЕЕСТРОВ РАСХОДНЫХ ОБЯЗАТ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rep:2.47.0.165</dc:description>
  <cp:lastModifiedBy>Кристель И.В.</cp:lastModifiedBy>
  <dcterms:created xsi:type="dcterms:W3CDTF">2018-12-17T09:57:07Z</dcterms:created>
  <dcterms:modified xsi:type="dcterms:W3CDTF">2019-02-28T05:36:31Z</dcterms:modified>
</cp:coreProperties>
</file>