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5" activeTab="0"/>
  </bookViews>
  <sheets>
    <sheet name="01.04.201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<sst xmlns="http://schemas.openxmlformats.org/spreadsheetml/2006/main" count="97" uniqueCount="49">
  <si>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Наименование доходов</t>
  </si>
  <si>
    <t>район</t>
  </si>
  <si>
    <t>поселения</t>
  </si>
  <si>
    <t>Уточн</t>
  </si>
  <si>
    <t>на год</t>
  </si>
  <si>
    <t>Доходы</t>
  </si>
  <si>
    <t>Налог на доходы физ.лиц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</si>
  <si>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</si>
  <si>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</si>
  <si>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</si>
  <si>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</si>
  <si>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физ.лиц</t>
  </si>
  <si>
    <t>Земельный налог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</si>
  <si>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</si>
  <si>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</si>
  <si>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</si>
  <si>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</si>
  <si>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</si>
  <si>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Задолженность по отмененным налогам</t>
  </si>
  <si>
    <t>Арендная плата за земли</t>
  </si>
  <si>
    <t>Платежи от государственных и муниципальных пр-ий</t>
  </si>
  <si>
    <t>Д-ды от эксплуатации и испол имущ-ва автом дорог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</si>
  <si>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</si>
  <si>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</si>
  <si>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</si>
  <si>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</si>
  <si>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</si>
  <si>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зачисления</t>
  </si>
  <si>
    <t xml:space="preserve">Прочие неналоговые доходы </t>
  </si>
  <si>
    <t>Возмещение с/х потерь</t>
  </si>
  <si>
    <t>Доходы от возврата ост-ов субсидий и субвенций</t>
  </si>
  <si>
    <t>Возврат субсидий, субвенций прошлых лет</t>
  </si>
  <si>
    <t>Итого доходы</t>
  </si>
  <si>
    <t>Утвер</t>
  </si>
  <si>
    <t>на 9м-цев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</si>
  <si>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</si>
  <si>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</si>
  <si>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</si>
  <si>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поступления от использования имущества, находящегося в собственности муниципальных районов</t>
  </si>
  <si>
    <t>Доходы от сдачи в аренду имущества, находящегося в оперативном управлении органов местного саоуправления</t>
  </si>
  <si>
    <t>Доходы от сдачи в аренду имущества, находящегося в оперативном управлении органов местного самоуправления</t>
  </si>
  <si>
    <t>% исп-я к утв.</t>
  </si>
  <si>
    <t>Утв план</t>
  </si>
  <si>
    <t>% исп-я к утв</t>
  </si>
  <si>
    <t>План I кв</t>
  </si>
  <si>
    <t>% исп-я I кв</t>
  </si>
  <si>
    <t xml:space="preserve"> 2012 год консолидированный</t>
  </si>
  <si>
    <t>Анализ выполнения доходной части консолидированного бюджета Кунгурского муниципального района на 01.04.2012</t>
  </si>
  <si>
    <t>Факт на 1.04.12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</si>
</sst>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3" fontId="0" fillId="33" borderId="12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vertical="center"/>
    </xf>
    <xf numFmtId="0" fontId="1" fillId="0" borderId="20" xfId="0" applyFont="1" applyBorder="1" applyAlignment="1">
      <alignment horizontal="center"/>
    </xf>
    <xf numFmtId="3" fontId="1" fillId="34" borderId="13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3" fontId="1" fillId="34" borderId="12" xfId="0" applyNumberFormat="1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1" fillId="34" borderId="12" xfId="0" applyNumberFormat="1" applyFont="1" applyFill="1" applyBorder="1" applyAlignment="1">
      <alignment horizontal="center" vertical="center"/>
    </xf>
    <xf numFmtId="3" fontId="0" fillId="34" borderId="12" xfId="0" applyNumberForma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33" borderId="23" xfId="0" applyNumberFormat="1" applyFont="1" applyFill="1" applyBorder="1" applyAlignment="1">
      <alignment horizontal="center" vertical="center" wrapText="1"/>
    </xf>
    <xf numFmtId="3" fontId="1" fillId="33" borderId="24" xfId="0" applyNumberFormat="1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3" fontId="1" fillId="33" borderId="25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34" borderId="25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34" borderId="25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0" fillId="33" borderId="25" xfId="0" applyNumberFormat="1" applyFill="1" applyBorder="1" applyAlignment="1">
      <alignment horizontal="center" vertical="center"/>
    </xf>
    <xf numFmtId="3" fontId="0" fillId="33" borderId="29" xfId="0" applyNumberForma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34" borderId="25" xfId="0" applyNumberFormat="1" applyFill="1" applyBorder="1" applyAlignment="1">
      <alignment horizontal="center" vertical="center"/>
    </xf>
    <xf numFmtId="3" fontId="0" fillId="34" borderId="29" xfId="0" applyNumberFormat="1" applyFill="1" applyBorder="1" applyAlignment="1">
      <alignment horizontal="center" vertical="center"/>
    </xf>
    <xf numFmtId="3" fontId="0" fillId="34" borderId="13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/>
    </xf>
    <xf numFmtId="3" fontId="0" fillId="34" borderId="25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33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 vertical="center" wrapText="1"/>
    </xf>
    <xf numFmtId="3" fontId="0" fillId="33" borderId="25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34" borderId="25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 vertical="center" wrapText="1"/>
    </xf>
    <xf numFmtId="3" fontId="0" fillId="33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34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3" fontId="0" fillId="34" borderId="25" xfId="0" applyNumberFormat="1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5"/>
    </sheetView>
  </sheetViews>
  <sheetFormatPr defaultColWidth="9.140625" defaultRowHeight="12.75"/>
  <cols>
    <col min="1" max="1" width="57.00390625" style="0" customWidth="1"/>
    <col min="2" max="2" width="11.8515625" style="3" customWidth="1"/>
    <col min="3" max="3" width="14.00390625" style="0" hidden="1" customWidth="1"/>
    <col min="4" max="4" width="16.140625" style="0" hidden="1" customWidth="1"/>
    <col min="5" max="8" width="11.57421875" style="0" customWidth="1"/>
    <col min="9" max="9" width="57.7109375" style="0" hidden="1" customWidth="1"/>
    <col min="10" max="10" width="11.28125" style="0" hidden="1" customWidth="1"/>
    <col min="11" max="11" width="14.28125" style="0" hidden="1" customWidth="1"/>
    <col min="12" max="12" width="10.140625" style="0" hidden="1" customWidth="1"/>
    <col min="13" max="13" width="11.8515625" style="0" hidden="1" customWidth="1"/>
    <col min="14" max="14" width="11.140625" style="0" hidden="1" customWidth="1"/>
    <col min="15" max="16" width="9.8515625" style="0" hidden="1" customWidth="1"/>
    <col min="17" max="17" width="10.00390625" style="0" hidden="1" customWidth="1"/>
    <col min="18" max="18" width="14.140625" style="0" hidden="1" customWidth="1"/>
    <col min="19" max="19" width="10.00390625" style="0" hidden="1" customWidth="1"/>
    <col min="20" max="22" width="9.8515625" style="0" hidden="1" customWidth="1"/>
  </cols>
  <sheetData>
    <row r="1" spans="1:21" ht="12.75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18" ht="13.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2" ht="13.5" thickBot="1">
      <c r="A3" s="58" t="s">
        <v>0</v>
      </c>
      <c r="B3" s="61" t="s">
        <v>46</v>
      </c>
      <c r="C3" s="62"/>
      <c r="D3" s="62"/>
      <c r="E3" s="62"/>
      <c r="F3" s="62"/>
      <c r="G3" s="62"/>
      <c r="H3" s="123"/>
      <c r="I3" s="47" t="s">
        <v>0</v>
      </c>
      <c r="J3" s="61" t="s">
        <v>1</v>
      </c>
      <c r="K3" s="62"/>
      <c r="L3" s="62"/>
      <c r="M3" s="62"/>
      <c r="N3" s="62"/>
      <c r="O3" s="62"/>
      <c r="P3" s="62"/>
      <c r="Q3" s="55" t="s">
        <v>2</v>
      </c>
      <c r="R3" s="56"/>
      <c r="S3" s="56"/>
      <c r="T3" s="56"/>
      <c r="U3" s="56"/>
      <c r="V3" s="57"/>
    </row>
    <row r="4" spans="1:22" ht="12.75" customHeight="1">
      <c r="A4" s="59"/>
      <c r="B4" s="51" t="s">
        <v>42</v>
      </c>
      <c r="C4" s="12" t="s">
        <v>3</v>
      </c>
      <c r="D4" s="19" t="s">
        <v>33</v>
      </c>
      <c r="E4" s="47" t="s">
        <v>44</v>
      </c>
      <c r="F4" s="53" t="s">
        <v>48</v>
      </c>
      <c r="G4" s="47" t="s">
        <v>43</v>
      </c>
      <c r="H4" s="47" t="s">
        <v>45</v>
      </c>
      <c r="I4" s="63"/>
      <c r="J4" s="51" t="s">
        <v>42</v>
      </c>
      <c r="K4" s="12" t="s">
        <v>3</v>
      </c>
      <c r="L4" s="19" t="s">
        <v>33</v>
      </c>
      <c r="M4" s="47" t="s">
        <v>44</v>
      </c>
      <c r="N4" s="53" t="s">
        <v>48</v>
      </c>
      <c r="O4" s="47" t="s">
        <v>41</v>
      </c>
      <c r="P4" s="47" t="s">
        <v>45</v>
      </c>
      <c r="Q4" s="96" t="s">
        <v>42</v>
      </c>
      <c r="R4" s="35" t="s">
        <v>3</v>
      </c>
      <c r="S4" s="47" t="s">
        <v>44</v>
      </c>
      <c r="T4" s="53" t="s">
        <v>48</v>
      </c>
      <c r="U4" s="47" t="s">
        <v>41</v>
      </c>
      <c r="V4" s="47" t="s">
        <v>45</v>
      </c>
    </row>
    <row r="5" spans="1:22" ht="13.5" thickBot="1">
      <c r="A5" s="60"/>
      <c r="B5" s="52"/>
      <c r="C5" s="13" t="s">
        <v>4</v>
      </c>
      <c r="D5" s="20" t="s">
        <v>34</v>
      </c>
      <c r="E5" s="48"/>
      <c r="F5" s="54"/>
      <c r="G5" s="48"/>
      <c r="H5" s="48"/>
      <c r="I5" s="48"/>
      <c r="J5" s="52"/>
      <c r="K5" s="13" t="s">
        <v>4</v>
      </c>
      <c r="L5" s="20" t="s">
        <v>34</v>
      </c>
      <c r="M5" s="48"/>
      <c r="N5" s="54"/>
      <c r="O5" s="48"/>
      <c r="P5" s="48"/>
      <c r="Q5" s="97"/>
      <c r="R5" s="28" t="s">
        <v>4</v>
      </c>
      <c r="S5" s="48"/>
      <c r="T5" s="54"/>
      <c r="U5" s="48"/>
      <c r="V5" s="48"/>
    </row>
    <row r="6" spans="1:22" ht="12.75">
      <c r="A6" s="7" t="s">
        <v>5</v>
      </c>
      <c r="B6" s="16">
        <f>B7+B8+B11+B18+B19+B20+B31+B33+B34+B38+B39+B43+B44</f>
        <v>195005337</v>
      </c>
      <c r="C6" s="16">
        <f>C7+C8+C11+C18+C19+C20+C31+C33+C34+C38+C39+C43+C44</f>
        <v>193785.9</v>
      </c>
      <c r="D6" s="16" t="e">
        <f>D7+D8+D11+D18+D19+D20+D31+D33+D34+D38+D39+D43+D44</f>
        <v>#REF!</v>
      </c>
      <c r="E6" s="124">
        <f>E7+E8+E11+E18+E19+E20+E31+E33+E34+E38+E39+E43+E44</f>
        <v>36014571</v>
      </c>
      <c r="F6" s="36">
        <f>F7+F8+F11+F18+F19+F20+F31+F33+F34+F38+F39+F43+F44</f>
        <v>42010207.91</v>
      </c>
      <c r="G6" s="124">
        <f aca="true" t="shared" si="0" ref="G6:G13">F6*100/B6</f>
        <v>21.54310674584255</v>
      </c>
      <c r="H6" s="124">
        <f aca="true" t="shared" si="1" ref="H6:H13">F6*100/E6</f>
        <v>116.6478087716219</v>
      </c>
      <c r="I6" s="7" t="s">
        <v>5</v>
      </c>
      <c r="J6" s="16">
        <f>J7+J8+J11+J18+J19+J20+J31+J33+J34+J38+J39+J43+J44</f>
        <v>112261473</v>
      </c>
      <c r="K6" s="25">
        <f>K7+K8+K11+K18+K19+K20+K31+K33+K34+K38+K39+K43+K44</f>
        <v>125505.80000000003</v>
      </c>
      <c r="L6" s="26">
        <f>L7+L8+L11+L18+L19+L20+L31+L33+L34+L38+L39+L43+L44</f>
        <v>90526.7</v>
      </c>
      <c r="M6" s="27">
        <f>M7+M8+M11+M18+M19+M20+M31+M33+M34+M38+M39+M43+M44</f>
        <v>21555000</v>
      </c>
      <c r="N6" s="36">
        <f>N7+N8+N11+N18+N19+N20+N31+N33+N34+N38+N39+N43+N44</f>
        <v>22964796.080000002</v>
      </c>
      <c r="O6" s="27">
        <f>N6*100/J6</f>
        <v>20.456524813281224</v>
      </c>
      <c r="P6" s="27">
        <f>N6*100/M6</f>
        <v>106.54045966133148</v>
      </c>
      <c r="Q6" s="16">
        <f>Q7+Q8+Q11+Q18+Q19+Q20+Q31+Q33+Q34+Q38+Q39+Q43+Q44</f>
        <v>82743864</v>
      </c>
      <c r="R6" s="29">
        <f>R7+R8+R11+R18+R19+R20+R31+R33+R34+R38+R39+R43+R44</f>
        <v>68280.1</v>
      </c>
      <c r="S6" s="27">
        <f>S7+S8+S11+S18+S19+S20+S31+S33+S34+S38+S39+S43+S44</f>
        <v>14459571</v>
      </c>
      <c r="T6" s="36">
        <f>T7+T8+T11+T18+T19+T20+T31+T33+T34+T38+T39+T43+T44</f>
        <v>19045411.829999994</v>
      </c>
      <c r="U6" s="27">
        <f>T6*100/Q6</f>
        <v>23.017310177827802</v>
      </c>
      <c r="V6" s="27">
        <f>T6*100/S6</f>
        <v>131.7149162309172</v>
      </c>
    </row>
    <row r="7" spans="1:22" ht="12.75">
      <c r="A7" s="8" t="s">
        <v>6</v>
      </c>
      <c r="B7" s="17">
        <f>J7+Q7</f>
        <v>77024539</v>
      </c>
      <c r="C7" s="98">
        <f>K7+R7</f>
        <v>70862.7</v>
      </c>
      <c r="D7" s="99" t="e">
        <f>L7+#REF!</f>
        <v>#REF!</v>
      </c>
      <c r="E7" s="22">
        <f>M7+S7</f>
        <v>16900573</v>
      </c>
      <c r="F7" s="37">
        <f>N7+T7</f>
        <v>14838948.16</v>
      </c>
      <c r="G7" s="124">
        <f t="shared" si="0"/>
        <v>19.265221645792646</v>
      </c>
      <c r="H7" s="22">
        <f t="shared" si="1"/>
        <v>87.8014500455103</v>
      </c>
      <c r="I7" s="8" t="s">
        <v>6</v>
      </c>
      <c r="J7" s="17">
        <v>58345206</v>
      </c>
      <c r="K7" s="14">
        <v>55770</v>
      </c>
      <c r="L7" s="1">
        <v>38088.3</v>
      </c>
      <c r="M7" s="22">
        <v>13200000</v>
      </c>
      <c r="N7" s="37">
        <v>11133813.06</v>
      </c>
      <c r="O7" s="22">
        <f>N7*100/J7</f>
        <v>19.082652754709617</v>
      </c>
      <c r="P7" s="27">
        <f>N7*100/M7</f>
        <v>84.34706863636363</v>
      </c>
      <c r="Q7" s="17">
        <v>18679333</v>
      </c>
      <c r="R7" s="30">
        <v>15092.7</v>
      </c>
      <c r="S7" s="32">
        <v>3700573</v>
      </c>
      <c r="T7" s="39">
        <v>3705135.1</v>
      </c>
      <c r="U7" s="27">
        <f>T7*100/Q7</f>
        <v>19.835478600868672</v>
      </c>
      <c r="V7" s="27">
        <f>T7*100/S7</f>
        <v>100.12328090811883</v>
      </c>
    </row>
    <row r="8" spans="1:22" ht="12.75">
      <c r="A8" s="8" t="s">
        <v>7</v>
      </c>
      <c r="B8" s="17">
        <f>B9+B10</f>
        <v>9277652</v>
      </c>
      <c r="C8" s="98">
        <f>K8+R8</f>
        <v>8485.9</v>
      </c>
      <c r="D8" s="99" t="e">
        <f>L8+#REF!</f>
        <v>#REF!</v>
      </c>
      <c r="E8" s="22">
        <f>E9+E10</f>
        <v>2216772</v>
      </c>
      <c r="F8" s="37">
        <f>F9+F10</f>
        <v>5070194.34</v>
      </c>
      <c r="G8" s="124">
        <f t="shared" si="0"/>
        <v>54.64954214708635</v>
      </c>
      <c r="H8" s="22">
        <f t="shared" si="1"/>
        <v>228.71970324417666</v>
      </c>
      <c r="I8" s="8" t="s">
        <v>7</v>
      </c>
      <c r="J8" s="17">
        <f>J9+J10</f>
        <v>8240000</v>
      </c>
      <c r="K8" s="14">
        <f>K9+K10</f>
        <v>8225</v>
      </c>
      <c r="L8" s="1">
        <f>L9+L10</f>
        <v>5603.2</v>
      </c>
      <c r="M8" s="22">
        <f>M9+M10</f>
        <v>2060000</v>
      </c>
      <c r="N8" s="37">
        <f>N9+N10</f>
        <v>1873592.34</v>
      </c>
      <c r="O8" s="22">
        <f>N8*100/J8</f>
        <v>22.737771116504856</v>
      </c>
      <c r="P8" s="27">
        <f>N8*100/M8</f>
        <v>90.95108446601942</v>
      </c>
      <c r="Q8" s="17">
        <f>Q9+Q10</f>
        <v>1037652</v>
      </c>
      <c r="R8" s="30">
        <f>R9+R10</f>
        <v>260.9</v>
      </c>
      <c r="S8" s="32">
        <f>S9+S10</f>
        <v>156772</v>
      </c>
      <c r="T8" s="39">
        <f>T9+T10</f>
        <v>3196602</v>
      </c>
      <c r="U8" s="27">
        <f>T8*100/Q8</f>
        <v>308.061084062865</v>
      </c>
      <c r="V8" s="27">
        <f>T8*100/S8</f>
        <v>2039.013344219631</v>
      </c>
    </row>
    <row r="9" spans="1:22" ht="12.75">
      <c r="A9" s="10" t="s">
        <v>8</v>
      </c>
      <c r="B9" s="100">
        <f>J9+Q9</f>
        <v>8240000</v>
      </c>
      <c r="C9" s="98">
        <f>K9+R9</f>
        <v>7725</v>
      </c>
      <c r="D9" s="99" t="e">
        <f>L9+#REF!</f>
        <v>#REF!</v>
      </c>
      <c r="E9" s="101">
        <f>M9+S9</f>
        <v>2060000</v>
      </c>
      <c r="F9" s="102">
        <f>N9+T9</f>
        <v>1873592.34</v>
      </c>
      <c r="G9" s="124">
        <f t="shared" si="0"/>
        <v>22.737771116504856</v>
      </c>
      <c r="H9" s="22">
        <f t="shared" si="1"/>
        <v>90.95108446601942</v>
      </c>
      <c r="I9" s="9" t="s">
        <v>8</v>
      </c>
      <c r="J9" s="5">
        <v>8240000</v>
      </c>
      <c r="K9" s="14">
        <v>7725</v>
      </c>
      <c r="L9" s="1">
        <v>5103.2</v>
      </c>
      <c r="M9" s="23">
        <v>2060000</v>
      </c>
      <c r="N9" s="38">
        <v>1873592.34</v>
      </c>
      <c r="O9" s="22">
        <f>N9*100/J9</f>
        <v>22.737771116504856</v>
      </c>
      <c r="P9" s="27">
        <f>N9*100/M9</f>
        <v>90.95108446601942</v>
      </c>
      <c r="Q9" s="17">
        <f>S9+T9+U9+V9</f>
        <v>0</v>
      </c>
      <c r="R9" s="30">
        <v>0</v>
      </c>
      <c r="S9" s="33">
        <v>0</v>
      </c>
      <c r="T9" s="40">
        <v>0</v>
      </c>
      <c r="U9" s="23">
        <v>0</v>
      </c>
      <c r="V9" s="23">
        <v>0</v>
      </c>
    </row>
    <row r="10" spans="1:22" ht="12.75">
      <c r="A10" s="10" t="s">
        <v>9</v>
      </c>
      <c r="B10" s="100">
        <f>J10+Q10</f>
        <v>1037652</v>
      </c>
      <c r="C10" s="98">
        <f>K10+R10</f>
        <v>760.9</v>
      </c>
      <c r="D10" s="99" t="e">
        <f>L10+#REF!</f>
        <v>#REF!</v>
      </c>
      <c r="E10" s="101">
        <f>M10+S10</f>
        <v>156772</v>
      </c>
      <c r="F10" s="102">
        <f>N10+T10</f>
        <v>3196602</v>
      </c>
      <c r="G10" s="124">
        <f t="shared" si="0"/>
        <v>308.061084062865</v>
      </c>
      <c r="H10" s="22">
        <f t="shared" si="1"/>
        <v>2039.013344219631</v>
      </c>
      <c r="I10" s="9" t="s">
        <v>9</v>
      </c>
      <c r="J10" s="5">
        <v>0</v>
      </c>
      <c r="K10" s="14">
        <v>500</v>
      </c>
      <c r="L10" s="1">
        <v>500</v>
      </c>
      <c r="M10" s="23">
        <v>0</v>
      </c>
      <c r="N10" s="38">
        <v>0</v>
      </c>
      <c r="O10" s="22"/>
      <c r="P10" s="27"/>
      <c r="Q10" s="17">
        <v>1037652</v>
      </c>
      <c r="R10" s="30">
        <v>260.9</v>
      </c>
      <c r="S10" s="33">
        <v>156772</v>
      </c>
      <c r="T10" s="40">
        <v>3196602</v>
      </c>
      <c r="U10" s="23">
        <f>T10*100/Q10</f>
        <v>308.061084062865</v>
      </c>
      <c r="V10" s="23">
        <f>T10*100/S10</f>
        <v>2039.013344219631</v>
      </c>
    </row>
    <row r="11" spans="1:22" ht="12.75">
      <c r="A11" s="8" t="s">
        <v>10</v>
      </c>
      <c r="B11" s="17">
        <f>B12+B13+B14+B15</f>
        <v>46634347</v>
      </c>
      <c r="C11" s="15">
        <f>C12+C13+C14+C15</f>
        <v>64429</v>
      </c>
      <c r="D11" s="21" t="e">
        <f>D12+D13+D14+D15</f>
        <v>#REF!</v>
      </c>
      <c r="E11" s="24">
        <f>E12+E13+E14+E15</f>
        <v>4551450</v>
      </c>
      <c r="F11" s="41">
        <f>F12+F13+F14+F15</f>
        <v>5362899.17</v>
      </c>
      <c r="G11" s="124">
        <f t="shared" si="0"/>
        <v>11.499891206796569</v>
      </c>
      <c r="H11" s="22">
        <f t="shared" si="1"/>
        <v>117.82836612508102</v>
      </c>
      <c r="I11" s="8" t="s">
        <v>10</v>
      </c>
      <c r="J11" s="17">
        <f>J12+J13+J14+J15</f>
        <v>14227582</v>
      </c>
      <c r="K11" s="14">
        <f>K12+K13+K14+K15</f>
        <v>41647.3</v>
      </c>
      <c r="L11" s="1">
        <f>L12+L13+L14+L15</f>
        <v>28573.5</v>
      </c>
      <c r="M11" s="22">
        <f>M12+M13+M14+M15</f>
        <v>700000</v>
      </c>
      <c r="N11" s="37">
        <f>N12+N13+N14+N15</f>
        <v>1337213.5899999999</v>
      </c>
      <c r="O11" s="22">
        <f>N11*100/J11</f>
        <v>9.398741051009228</v>
      </c>
      <c r="P11" s="27">
        <f>N11*100/M11</f>
        <v>191.03051285714284</v>
      </c>
      <c r="Q11" s="17">
        <f>Q12+Q13+Q14+Q15</f>
        <v>32406765</v>
      </c>
      <c r="R11" s="31">
        <f>R12+R13+R14+R15</f>
        <v>22781.7</v>
      </c>
      <c r="S11" s="24">
        <f>S12+S13+S14+S15</f>
        <v>3851450</v>
      </c>
      <c r="T11" s="41">
        <f>T12+T13+T14+T15</f>
        <v>4025685.58</v>
      </c>
      <c r="U11" s="23">
        <f>T11*100/Q11</f>
        <v>12.422361750702361</v>
      </c>
      <c r="V11" s="23">
        <f>T11*100/S11</f>
        <v>104.52389567565463</v>
      </c>
    </row>
    <row r="12" spans="1:22" ht="12.75">
      <c r="A12" s="10" t="s">
        <v>11</v>
      </c>
      <c r="B12" s="100">
        <f aca="true" t="shared" si="2" ref="B12:C14">J12+Q12</f>
        <v>4627527</v>
      </c>
      <c r="C12" s="98">
        <f t="shared" si="2"/>
        <v>5036.2</v>
      </c>
      <c r="D12" s="99" t="e">
        <f>L12+#REF!</f>
        <v>#REF!</v>
      </c>
      <c r="E12" s="101">
        <f aca="true" t="shared" si="3" ref="E12:F14">M12+S12</f>
        <v>402907</v>
      </c>
      <c r="F12" s="102">
        <f t="shared" si="3"/>
        <v>109791.78</v>
      </c>
      <c r="G12" s="124">
        <f t="shared" si="0"/>
        <v>2.3725799979124917</v>
      </c>
      <c r="H12" s="22">
        <f t="shared" si="1"/>
        <v>27.249906305921716</v>
      </c>
      <c r="I12" s="9" t="s">
        <v>11</v>
      </c>
      <c r="J12" s="5">
        <f>M12+N12+O12+P12</f>
        <v>0</v>
      </c>
      <c r="K12" s="14">
        <v>0</v>
      </c>
      <c r="L12" s="1">
        <v>0</v>
      </c>
      <c r="M12" s="23">
        <v>0</v>
      </c>
      <c r="N12" s="38">
        <v>0</v>
      </c>
      <c r="O12" s="22">
        <v>0</v>
      </c>
      <c r="P12" s="23">
        <v>0</v>
      </c>
      <c r="Q12" s="17">
        <v>4627527</v>
      </c>
      <c r="R12" s="30">
        <v>5036.2</v>
      </c>
      <c r="S12" s="33">
        <v>402907</v>
      </c>
      <c r="T12" s="40">
        <v>109791.78</v>
      </c>
      <c r="U12" s="23">
        <f>T12*100/Q12</f>
        <v>2.3725799979124917</v>
      </c>
      <c r="V12" s="23">
        <f>T12*100/S12</f>
        <v>27.249906305921716</v>
      </c>
    </row>
    <row r="13" spans="1:22" ht="12.75">
      <c r="A13" s="10" t="s">
        <v>12</v>
      </c>
      <c r="B13" s="100">
        <f t="shared" si="2"/>
        <v>14646900</v>
      </c>
      <c r="C13" s="98">
        <f t="shared" si="2"/>
        <v>8552</v>
      </c>
      <c r="D13" s="99" t="e">
        <f>L13+#REF!</f>
        <v>#REF!</v>
      </c>
      <c r="E13" s="101">
        <f t="shared" si="3"/>
        <v>2403138</v>
      </c>
      <c r="F13" s="102">
        <f t="shared" si="3"/>
        <v>2578679.6</v>
      </c>
      <c r="G13" s="124">
        <f t="shared" si="0"/>
        <v>17.605633956673426</v>
      </c>
      <c r="H13" s="22">
        <f t="shared" si="1"/>
        <v>107.30468246101556</v>
      </c>
      <c r="I13" s="10" t="s">
        <v>12</v>
      </c>
      <c r="J13" s="5">
        <f>M13+N13+O13+P13</f>
        <v>0</v>
      </c>
      <c r="K13" s="14">
        <v>0</v>
      </c>
      <c r="L13" s="1">
        <v>0</v>
      </c>
      <c r="M13" s="23">
        <v>0</v>
      </c>
      <c r="N13" s="38">
        <v>0</v>
      </c>
      <c r="O13" s="22">
        <v>0</v>
      </c>
      <c r="P13" s="23">
        <v>0</v>
      </c>
      <c r="Q13" s="17">
        <v>14646900</v>
      </c>
      <c r="R13" s="30">
        <v>8552</v>
      </c>
      <c r="S13" s="33">
        <v>2403138</v>
      </c>
      <c r="T13" s="40">
        <v>2578679.6</v>
      </c>
      <c r="U13" s="23">
        <f>T13*100/Q13</f>
        <v>17.605633956673426</v>
      </c>
      <c r="V13" s="23">
        <f>T13*100/S13</f>
        <v>107.30468246101556</v>
      </c>
    </row>
    <row r="14" spans="1:22" ht="12.75">
      <c r="A14" s="10" t="s">
        <v>13</v>
      </c>
      <c r="B14" s="100">
        <f t="shared" si="2"/>
        <v>0</v>
      </c>
      <c r="C14" s="98">
        <f t="shared" si="2"/>
        <v>32634</v>
      </c>
      <c r="D14" s="99" t="e">
        <f>L14+#REF!</f>
        <v>#REF!</v>
      </c>
      <c r="E14" s="101">
        <f t="shared" si="3"/>
        <v>0</v>
      </c>
      <c r="F14" s="102">
        <f t="shared" si="3"/>
        <v>0</v>
      </c>
      <c r="G14" s="124"/>
      <c r="H14" s="22"/>
      <c r="I14" s="9" t="s">
        <v>13</v>
      </c>
      <c r="J14" s="5">
        <v>0</v>
      </c>
      <c r="K14" s="14">
        <v>32634</v>
      </c>
      <c r="L14" s="1">
        <v>24475.5</v>
      </c>
      <c r="M14" s="23">
        <v>0</v>
      </c>
      <c r="N14" s="38">
        <v>0</v>
      </c>
      <c r="O14" s="22"/>
      <c r="P14" s="23"/>
      <c r="Q14" s="17">
        <f>S14+T14+U14+V14</f>
        <v>0</v>
      </c>
      <c r="R14" s="30">
        <v>0</v>
      </c>
      <c r="S14" s="33">
        <v>0</v>
      </c>
      <c r="T14" s="40">
        <v>0</v>
      </c>
      <c r="U14" s="23">
        <v>0</v>
      </c>
      <c r="V14" s="23">
        <v>0</v>
      </c>
    </row>
    <row r="15" spans="1:22" ht="12.75">
      <c r="A15" s="8" t="s">
        <v>14</v>
      </c>
      <c r="B15" s="17">
        <f>B16+B17</f>
        <v>27359920</v>
      </c>
      <c r="C15" s="98">
        <f aca="true" t="shared" si="4" ref="C15:C27">K15+R15</f>
        <v>18206.800000000003</v>
      </c>
      <c r="D15" s="99" t="e">
        <f>L15+#REF!</f>
        <v>#REF!</v>
      </c>
      <c r="E15" s="22">
        <f>E16+E17</f>
        <v>1745405</v>
      </c>
      <c r="F15" s="37">
        <f>F16+F17</f>
        <v>2674427.79</v>
      </c>
      <c r="G15" s="124">
        <f>F15*100/B15</f>
        <v>9.774983954631447</v>
      </c>
      <c r="H15" s="22">
        <f>F15*100/E15</f>
        <v>153.2267748745993</v>
      </c>
      <c r="I15" s="8" t="s">
        <v>14</v>
      </c>
      <c r="J15" s="17">
        <f>J16+J17</f>
        <v>14227582</v>
      </c>
      <c r="K15" s="14">
        <f>K16+K17</f>
        <v>9013.300000000001</v>
      </c>
      <c r="L15" s="1">
        <f>L16+L17</f>
        <v>4098</v>
      </c>
      <c r="M15" s="22">
        <f>M16+M17</f>
        <v>700000</v>
      </c>
      <c r="N15" s="37">
        <f>N16+N17</f>
        <v>1337213.5899999999</v>
      </c>
      <c r="O15" s="22">
        <f>N15*100/J15</f>
        <v>9.398741051009228</v>
      </c>
      <c r="P15" s="23">
        <f>N15*100/M15</f>
        <v>191.03051285714284</v>
      </c>
      <c r="Q15" s="17">
        <f>Q16+Q17</f>
        <v>13132338</v>
      </c>
      <c r="R15" s="30">
        <f>R16+R17</f>
        <v>9193.5</v>
      </c>
      <c r="S15" s="32">
        <f>S16+S17</f>
        <v>1045405</v>
      </c>
      <c r="T15" s="39">
        <f>T16+T17</f>
        <v>1337214.2</v>
      </c>
      <c r="U15" s="22">
        <f>T15*100/Q15</f>
        <v>10.182605717275933</v>
      </c>
      <c r="V15" s="22">
        <f>T15*100/S15</f>
        <v>127.91350720534147</v>
      </c>
    </row>
    <row r="16" spans="1:22" ht="12.75">
      <c r="A16" s="10" t="s">
        <v>15</v>
      </c>
      <c r="B16" s="100">
        <f>J16+Q16</f>
        <v>4538674</v>
      </c>
      <c r="C16" s="98">
        <f t="shared" si="4"/>
        <v>2774.6000000000004</v>
      </c>
      <c r="D16" s="99" t="e">
        <f>L16+#REF!</f>
        <v>#REF!</v>
      </c>
      <c r="E16" s="101">
        <f aca="true" t="shared" si="5" ref="E16:F19">M16+S16</f>
        <v>1025527</v>
      </c>
      <c r="F16" s="102">
        <f t="shared" si="5"/>
        <v>2067335.87</v>
      </c>
      <c r="G16" s="124">
        <f>F16*100/B16</f>
        <v>45.54933599549119</v>
      </c>
      <c r="H16" s="22">
        <f>F16*100/E16</f>
        <v>201.58765883297076</v>
      </c>
      <c r="I16" s="9" t="s">
        <v>15</v>
      </c>
      <c r="J16" s="5">
        <v>2389551</v>
      </c>
      <c r="K16" s="14">
        <v>946.2</v>
      </c>
      <c r="L16" s="1">
        <v>709.7</v>
      </c>
      <c r="M16" s="23">
        <v>450000</v>
      </c>
      <c r="N16" s="38">
        <v>1033667.97</v>
      </c>
      <c r="O16" s="22">
        <f>N16*100/J16</f>
        <v>43.25783253841412</v>
      </c>
      <c r="P16" s="23">
        <f>N16*100/M16</f>
        <v>229.70399333333333</v>
      </c>
      <c r="Q16" s="17">
        <v>2149123</v>
      </c>
      <c r="R16" s="30">
        <v>1828.4</v>
      </c>
      <c r="S16" s="33">
        <v>575527</v>
      </c>
      <c r="T16" s="40">
        <v>1033667.9</v>
      </c>
      <c r="U16" s="22">
        <f>T16*100/Q16</f>
        <v>48.09719592596608</v>
      </c>
      <c r="V16" s="22">
        <f>T16*100/S16</f>
        <v>179.60371972122942</v>
      </c>
    </row>
    <row r="17" spans="1:22" ht="12.75">
      <c r="A17" s="10" t="s">
        <v>16</v>
      </c>
      <c r="B17" s="100">
        <f>J17+Q17</f>
        <v>22821246</v>
      </c>
      <c r="C17" s="98">
        <f t="shared" si="4"/>
        <v>15432.2</v>
      </c>
      <c r="D17" s="99" t="e">
        <f>L17+#REF!</f>
        <v>#REF!</v>
      </c>
      <c r="E17" s="101">
        <f t="shared" si="5"/>
        <v>719878</v>
      </c>
      <c r="F17" s="102">
        <f t="shared" si="5"/>
        <v>607091.9199999999</v>
      </c>
      <c r="G17" s="124">
        <f>F17*100/B17</f>
        <v>2.6602049686507034</v>
      </c>
      <c r="H17" s="22">
        <f>F17*100/E17</f>
        <v>84.33261191479666</v>
      </c>
      <c r="I17" s="9" t="s">
        <v>16</v>
      </c>
      <c r="J17" s="5">
        <v>11838031</v>
      </c>
      <c r="K17" s="14">
        <v>8067.1</v>
      </c>
      <c r="L17" s="1">
        <v>3388.3</v>
      </c>
      <c r="M17" s="23">
        <v>250000</v>
      </c>
      <c r="N17" s="38">
        <v>303545.62</v>
      </c>
      <c r="O17" s="22">
        <f>N17*100/J17</f>
        <v>2.5641563195771324</v>
      </c>
      <c r="P17" s="23">
        <f>N17*100/M17</f>
        <v>121.418248</v>
      </c>
      <c r="Q17" s="17">
        <v>10983215</v>
      </c>
      <c r="R17" s="30">
        <v>7365.1</v>
      </c>
      <c r="S17" s="33">
        <v>469878</v>
      </c>
      <c r="T17" s="40">
        <v>303546.3</v>
      </c>
      <c r="U17" s="22">
        <f>T17*100/Q17</f>
        <v>2.7637290174143</v>
      </c>
      <c r="V17" s="22">
        <f>T17*100/S17</f>
        <v>64.60108794197643</v>
      </c>
    </row>
    <row r="18" spans="1:22" ht="12.75">
      <c r="A18" s="8" t="s">
        <v>17</v>
      </c>
      <c r="B18" s="17">
        <f>J18+Q18</f>
        <v>1419723</v>
      </c>
      <c r="C18" s="98">
        <f t="shared" si="4"/>
        <v>843</v>
      </c>
      <c r="D18" s="99" t="e">
        <f>L18+#REF!</f>
        <v>#REF!</v>
      </c>
      <c r="E18" s="22">
        <f t="shared" si="5"/>
        <v>335710</v>
      </c>
      <c r="F18" s="37">
        <f t="shared" si="5"/>
        <v>166713.35</v>
      </c>
      <c r="G18" s="124">
        <f>F18*100/B18</f>
        <v>11.742667407656283</v>
      </c>
      <c r="H18" s="22">
        <f>F18*100/E18</f>
        <v>49.659929701230226</v>
      </c>
      <c r="I18" s="8" t="s">
        <v>17</v>
      </c>
      <c r="J18" s="5">
        <v>900000</v>
      </c>
      <c r="K18" s="14">
        <v>461.6</v>
      </c>
      <c r="L18" s="1">
        <v>346.2</v>
      </c>
      <c r="M18" s="23">
        <v>225000</v>
      </c>
      <c r="N18" s="38">
        <v>58313.35</v>
      </c>
      <c r="O18" s="22">
        <f>N18*100/J18</f>
        <v>6.479261111111111</v>
      </c>
      <c r="P18" s="23">
        <f>N18*100/M18</f>
        <v>25.917044444444443</v>
      </c>
      <c r="Q18" s="17">
        <v>519723</v>
      </c>
      <c r="R18" s="30">
        <v>381.4</v>
      </c>
      <c r="S18" s="32">
        <v>110710</v>
      </c>
      <c r="T18" s="39">
        <v>108400</v>
      </c>
      <c r="U18" s="22">
        <f>T18*100/Q18</f>
        <v>20.85726435043283</v>
      </c>
      <c r="V18" s="22">
        <f>T18*100/S18</f>
        <v>97.91346761810135</v>
      </c>
    </row>
    <row r="19" spans="1:22" ht="12.75">
      <c r="A19" s="8" t="s">
        <v>18</v>
      </c>
      <c r="B19" s="100">
        <f>J19+Q19</f>
        <v>0</v>
      </c>
      <c r="C19" s="98">
        <f t="shared" si="4"/>
        <v>0</v>
      </c>
      <c r="D19" s="99" t="e">
        <f>L19+#REF!</f>
        <v>#REF!</v>
      </c>
      <c r="E19" s="22">
        <f t="shared" si="5"/>
        <v>0</v>
      </c>
      <c r="F19" s="37">
        <f t="shared" si="5"/>
        <v>38</v>
      </c>
      <c r="G19" s="124">
        <v>0</v>
      </c>
      <c r="H19" s="22">
        <v>0</v>
      </c>
      <c r="I19" s="8" t="s">
        <v>18</v>
      </c>
      <c r="J19" s="5">
        <v>0</v>
      </c>
      <c r="K19" s="14">
        <v>0</v>
      </c>
      <c r="L19" s="1">
        <v>0</v>
      </c>
      <c r="M19" s="23">
        <v>0</v>
      </c>
      <c r="N19" s="38">
        <v>0</v>
      </c>
      <c r="O19" s="22">
        <v>0</v>
      </c>
      <c r="P19" s="23">
        <v>0</v>
      </c>
      <c r="Q19" s="5">
        <v>0</v>
      </c>
      <c r="R19" s="30">
        <v>0</v>
      </c>
      <c r="S19" s="33">
        <v>0</v>
      </c>
      <c r="T19" s="40">
        <v>38</v>
      </c>
      <c r="U19" s="23"/>
      <c r="V19" s="23"/>
    </row>
    <row r="20" spans="1:22" ht="12.75" customHeight="1">
      <c r="A20" s="49" t="s">
        <v>35</v>
      </c>
      <c r="B20" s="64">
        <f>B22+B23+B26+B27+B30</f>
        <v>49847936</v>
      </c>
      <c r="C20" s="98">
        <f t="shared" si="4"/>
        <v>40192.9</v>
      </c>
      <c r="D20" s="99" t="e">
        <f>L20+#REF!</f>
        <v>#REF!</v>
      </c>
      <c r="E20" s="66">
        <f>E22+E23+E26+E27+E30</f>
        <v>9712826</v>
      </c>
      <c r="F20" s="68">
        <f>F22+F23+F26+F27+F30</f>
        <v>11228092.259999998</v>
      </c>
      <c r="G20" s="66">
        <f>F20*100/B20</f>
        <v>22.52468840435038</v>
      </c>
      <c r="H20" s="66">
        <f>F20*100/E20</f>
        <v>115.60067337765545</v>
      </c>
      <c r="I20" s="49" t="s">
        <v>35</v>
      </c>
      <c r="J20" s="64">
        <f>J22+J23+J26+J27+J30</f>
        <v>23552085</v>
      </c>
      <c r="K20" s="14">
        <f>K22+K23+K26+K27+K30</f>
        <v>18635.7</v>
      </c>
      <c r="L20" s="1">
        <v>13711.5</v>
      </c>
      <c r="M20" s="70">
        <f>M22+M23+M26+M27+M30</f>
        <v>3633000</v>
      </c>
      <c r="N20" s="72">
        <f>N22+N23+N26+N27+N30</f>
        <v>5453745.58</v>
      </c>
      <c r="O20" s="70">
        <f>O22+O23+O26+O27+O30</f>
        <v>280.1667454866889</v>
      </c>
      <c r="P20" s="70">
        <f>N20*100/M20</f>
        <v>150.11686154693092</v>
      </c>
      <c r="Q20" s="74">
        <f>Q22+Q23+Q26+Q27+Q30</f>
        <v>26295851</v>
      </c>
      <c r="R20" s="30">
        <f>R22+R23+R26+R27+R30</f>
        <v>21557.2</v>
      </c>
      <c r="S20" s="70">
        <f>S22+S23+S27+S26</f>
        <v>6079826</v>
      </c>
      <c r="T20" s="70">
        <f>T22+T23+T27+T26</f>
        <v>5774346.680000001</v>
      </c>
      <c r="U20" s="70">
        <f>T20*100/Q20</f>
        <v>21.959155001296597</v>
      </c>
      <c r="V20" s="70">
        <f>T20*100/S20</f>
        <v>94.97552528641447</v>
      </c>
    </row>
    <row r="21" spans="1:22" ht="12.75">
      <c r="A21" s="50"/>
      <c r="B21" s="65"/>
      <c r="C21" s="98">
        <f t="shared" si="4"/>
        <v>0</v>
      </c>
      <c r="D21" s="99" t="e">
        <f>L21+#REF!</f>
        <v>#REF!</v>
      </c>
      <c r="E21" s="67"/>
      <c r="F21" s="69"/>
      <c r="G21" s="67"/>
      <c r="H21" s="67"/>
      <c r="I21" s="50"/>
      <c r="J21" s="65"/>
      <c r="K21" s="14"/>
      <c r="L21" s="1"/>
      <c r="M21" s="71"/>
      <c r="N21" s="73"/>
      <c r="O21" s="71"/>
      <c r="P21" s="71"/>
      <c r="Q21" s="74"/>
      <c r="R21" s="30"/>
      <c r="S21" s="71"/>
      <c r="T21" s="71"/>
      <c r="U21" s="71"/>
      <c r="V21" s="71"/>
    </row>
    <row r="22" spans="1:22" ht="12.75">
      <c r="A22" s="10" t="s">
        <v>19</v>
      </c>
      <c r="B22" s="100">
        <f>J22+Q22</f>
        <v>45833811</v>
      </c>
      <c r="C22" s="98">
        <f t="shared" si="4"/>
        <v>35755.9</v>
      </c>
      <c r="D22" s="99" t="e">
        <f>L22+#REF!</f>
        <v>#REF!</v>
      </c>
      <c r="E22" s="101">
        <f>M22+S22</f>
        <v>8772314</v>
      </c>
      <c r="F22" s="102">
        <f>N22+T22</f>
        <v>10211174.629999999</v>
      </c>
      <c r="G22" s="101">
        <f>F22*100/B22</f>
        <v>22.278694280953417</v>
      </c>
      <c r="H22" s="101">
        <f>F22*100/E22</f>
        <v>116.40229282718333</v>
      </c>
      <c r="I22" s="9" t="s">
        <v>19</v>
      </c>
      <c r="J22" s="5">
        <v>22930300</v>
      </c>
      <c r="K22" s="14">
        <v>17823.9</v>
      </c>
      <c r="L22" s="1">
        <v>13100</v>
      </c>
      <c r="M22" s="23">
        <v>3500000</v>
      </c>
      <c r="N22" s="38">
        <v>5099675.18</v>
      </c>
      <c r="O22" s="23">
        <f>N22*100/J22</f>
        <v>22.23989734107273</v>
      </c>
      <c r="P22" s="23">
        <f>N22*100/M22</f>
        <v>145.70500514285715</v>
      </c>
      <c r="Q22" s="5">
        <v>22903511</v>
      </c>
      <c r="R22" s="30">
        <v>17932</v>
      </c>
      <c r="S22" s="33">
        <v>5272314</v>
      </c>
      <c r="T22" s="40">
        <v>5111499.45</v>
      </c>
      <c r="U22" s="23">
        <f>T22*100/Q22</f>
        <v>22.31753659951961</v>
      </c>
      <c r="V22" s="23">
        <f>T22*100/S22</f>
        <v>96.94982980907434</v>
      </c>
    </row>
    <row r="23" spans="1:22" ht="12.75" customHeight="1">
      <c r="A23" s="103" t="s">
        <v>39</v>
      </c>
      <c r="B23" s="104">
        <f>J23+Q23</f>
        <v>3410260</v>
      </c>
      <c r="C23" s="98">
        <f t="shared" si="4"/>
        <v>3144.4</v>
      </c>
      <c r="D23" s="99" t="e">
        <f>L23+#REF!</f>
        <v>#REF!</v>
      </c>
      <c r="E23" s="105">
        <f>M23+S23</f>
        <v>806792</v>
      </c>
      <c r="F23" s="106">
        <f>N23+T23</f>
        <v>821108.6900000001</v>
      </c>
      <c r="G23" s="107">
        <f>F23*100/B23</f>
        <v>24.077597895761613</v>
      </c>
      <c r="H23" s="107">
        <f>F23*100/E23</f>
        <v>101.77452057035767</v>
      </c>
      <c r="I23" s="75" t="s">
        <v>40</v>
      </c>
      <c r="J23" s="78">
        <v>548800</v>
      </c>
      <c r="K23" s="14">
        <v>477</v>
      </c>
      <c r="L23" s="1">
        <v>357.8</v>
      </c>
      <c r="M23" s="81">
        <v>115000</v>
      </c>
      <c r="N23" s="84">
        <v>191257.91</v>
      </c>
      <c r="O23" s="81">
        <f>N23*100/J23</f>
        <v>34.85020225947522</v>
      </c>
      <c r="P23" s="81">
        <f>N23*100/M23</f>
        <v>166.3112260869565</v>
      </c>
      <c r="Q23" s="78">
        <v>2861460</v>
      </c>
      <c r="R23" s="30">
        <v>2667.4</v>
      </c>
      <c r="S23" s="81">
        <v>691792</v>
      </c>
      <c r="T23" s="84">
        <v>629850.78</v>
      </c>
      <c r="U23" s="81">
        <f>T23*100/Q23</f>
        <v>22.01151789645845</v>
      </c>
      <c r="V23" s="81">
        <f>T23*100/S23</f>
        <v>91.04626535143511</v>
      </c>
    </row>
    <row r="24" spans="1:22" ht="12.75">
      <c r="A24" s="108"/>
      <c r="B24" s="109"/>
      <c r="C24" s="98">
        <f t="shared" si="4"/>
        <v>0</v>
      </c>
      <c r="D24" s="99" t="e">
        <f>L24+#REF!</f>
        <v>#REF!</v>
      </c>
      <c r="E24" s="110"/>
      <c r="F24" s="111"/>
      <c r="G24" s="112"/>
      <c r="H24" s="112"/>
      <c r="I24" s="76"/>
      <c r="J24" s="79"/>
      <c r="K24" s="14"/>
      <c r="L24" s="1"/>
      <c r="M24" s="82"/>
      <c r="N24" s="85"/>
      <c r="O24" s="82"/>
      <c r="P24" s="82"/>
      <c r="Q24" s="79"/>
      <c r="R24" s="30"/>
      <c r="S24" s="82"/>
      <c r="T24" s="85"/>
      <c r="U24" s="82"/>
      <c r="V24" s="82"/>
    </row>
    <row r="25" spans="1:22" ht="12.75">
      <c r="A25" s="113"/>
      <c r="B25" s="114"/>
      <c r="C25" s="98">
        <f t="shared" si="4"/>
        <v>0</v>
      </c>
      <c r="D25" s="99" t="e">
        <f>L25+#REF!</f>
        <v>#REF!</v>
      </c>
      <c r="E25" s="115"/>
      <c r="F25" s="116"/>
      <c r="G25" s="117"/>
      <c r="H25" s="117"/>
      <c r="I25" s="77"/>
      <c r="J25" s="80"/>
      <c r="K25" s="14"/>
      <c r="L25" s="1"/>
      <c r="M25" s="83"/>
      <c r="N25" s="86"/>
      <c r="O25" s="83"/>
      <c r="P25" s="83"/>
      <c r="Q25" s="80"/>
      <c r="R25" s="30"/>
      <c r="S25" s="83"/>
      <c r="T25" s="86"/>
      <c r="U25" s="83"/>
      <c r="V25" s="83"/>
    </row>
    <row r="26" spans="1:22" ht="12.75">
      <c r="A26" s="10" t="s">
        <v>20</v>
      </c>
      <c r="B26" s="100">
        <f>J26+Q26</f>
        <v>1500</v>
      </c>
      <c r="C26" s="98">
        <f t="shared" si="4"/>
        <v>10.5</v>
      </c>
      <c r="D26" s="99" t="e">
        <f>L26+#REF!</f>
        <v>#REF!</v>
      </c>
      <c r="E26" s="101">
        <f>M26+S26</f>
        <v>0</v>
      </c>
      <c r="F26" s="102">
        <f>N26+T26</f>
        <v>0</v>
      </c>
      <c r="G26" s="101">
        <f>O26+U26</f>
        <v>0</v>
      </c>
      <c r="H26" s="101">
        <f>P26+V26</f>
        <v>0</v>
      </c>
      <c r="I26" s="9" t="s">
        <v>20</v>
      </c>
      <c r="J26" s="5">
        <v>0</v>
      </c>
      <c r="K26" s="14">
        <v>10.5</v>
      </c>
      <c r="L26" s="1">
        <v>10.5</v>
      </c>
      <c r="M26" s="23">
        <v>0</v>
      </c>
      <c r="N26" s="38">
        <v>0</v>
      </c>
      <c r="O26" s="23"/>
      <c r="P26" s="23"/>
      <c r="Q26" s="5">
        <v>1500</v>
      </c>
      <c r="R26" s="30">
        <v>0</v>
      </c>
      <c r="S26" s="34">
        <v>0</v>
      </c>
      <c r="T26" s="42">
        <v>0</v>
      </c>
      <c r="U26" s="44"/>
      <c r="V26" s="44"/>
    </row>
    <row r="27" spans="1:22" ht="12.75" customHeight="1">
      <c r="A27" s="103" t="s">
        <v>38</v>
      </c>
      <c r="B27" s="104">
        <f>J27+Q27</f>
        <v>602365</v>
      </c>
      <c r="C27" s="98">
        <f t="shared" si="4"/>
        <v>957.8</v>
      </c>
      <c r="D27" s="99" t="e">
        <f>L27+#REF!</f>
        <v>#REF!</v>
      </c>
      <c r="E27" s="107">
        <f>M27+S27</f>
        <v>133720</v>
      </c>
      <c r="F27" s="118">
        <f>N27+T27</f>
        <v>195808.94</v>
      </c>
      <c r="G27" s="107">
        <f>F27*100/B27</f>
        <v>32.506692785935435</v>
      </c>
      <c r="H27" s="107">
        <f>F27*100/E27</f>
        <v>146.43205204905775</v>
      </c>
      <c r="I27" s="75" t="s">
        <v>38</v>
      </c>
      <c r="J27" s="78">
        <v>72985</v>
      </c>
      <c r="K27" s="14">
        <v>0</v>
      </c>
      <c r="L27" s="1">
        <v>0</v>
      </c>
      <c r="M27" s="81">
        <v>18000</v>
      </c>
      <c r="N27" s="84">
        <v>162812.49</v>
      </c>
      <c r="O27" s="81">
        <f>N27*100/J27</f>
        <v>223.076645886141</v>
      </c>
      <c r="P27" s="81">
        <f>N27*100/M27</f>
        <v>904.5138333333333</v>
      </c>
      <c r="Q27" s="89">
        <v>529380</v>
      </c>
      <c r="R27" s="30">
        <v>957.8</v>
      </c>
      <c r="S27" s="81">
        <v>115720</v>
      </c>
      <c r="T27" s="84">
        <v>32996.45</v>
      </c>
      <c r="U27" s="81">
        <f>T27*100/Q27</f>
        <v>6.233036759983376</v>
      </c>
      <c r="V27" s="81">
        <f>T27*100/S27</f>
        <v>28.51404251641894</v>
      </c>
    </row>
    <row r="28" spans="1:22" ht="12.75">
      <c r="A28" s="108"/>
      <c r="B28" s="109"/>
      <c r="C28" s="98"/>
      <c r="D28" s="99"/>
      <c r="E28" s="112"/>
      <c r="F28" s="119"/>
      <c r="G28" s="112"/>
      <c r="H28" s="112"/>
      <c r="I28" s="76"/>
      <c r="J28" s="79"/>
      <c r="K28" s="14"/>
      <c r="L28" s="1"/>
      <c r="M28" s="82"/>
      <c r="N28" s="85"/>
      <c r="O28" s="82"/>
      <c r="P28" s="82"/>
      <c r="Q28" s="89"/>
      <c r="R28" s="30"/>
      <c r="S28" s="82"/>
      <c r="T28" s="85"/>
      <c r="U28" s="82"/>
      <c r="V28" s="82"/>
    </row>
    <row r="29" spans="1:22" ht="12.75">
      <c r="A29" s="113"/>
      <c r="B29" s="114"/>
      <c r="C29" s="98"/>
      <c r="D29" s="99"/>
      <c r="E29" s="117"/>
      <c r="F29" s="120"/>
      <c r="G29" s="117"/>
      <c r="H29" s="117"/>
      <c r="I29" s="77"/>
      <c r="J29" s="80"/>
      <c r="K29" s="14"/>
      <c r="L29" s="1"/>
      <c r="M29" s="83"/>
      <c r="N29" s="86"/>
      <c r="O29" s="83"/>
      <c r="P29" s="83"/>
      <c r="Q29" s="89"/>
      <c r="R29" s="30"/>
      <c r="S29" s="83"/>
      <c r="T29" s="86"/>
      <c r="U29" s="83"/>
      <c r="V29" s="83"/>
    </row>
    <row r="30" spans="1:22" ht="12.75">
      <c r="A30" s="10" t="s">
        <v>21</v>
      </c>
      <c r="B30" s="100">
        <f>J30+Q30</f>
        <v>0</v>
      </c>
      <c r="C30" s="98">
        <f>K30+R30</f>
        <v>324.3</v>
      </c>
      <c r="D30" s="99" t="e">
        <f>L30+#REF!</f>
        <v>#REF!</v>
      </c>
      <c r="E30" s="101">
        <f>M30+S30</f>
        <v>0</v>
      </c>
      <c r="F30" s="102">
        <f>N30+T30</f>
        <v>0</v>
      </c>
      <c r="G30" s="101">
        <f>O30+U30</f>
        <v>0</v>
      </c>
      <c r="H30" s="101">
        <f>P30+V30</f>
        <v>0</v>
      </c>
      <c r="I30" s="9" t="s">
        <v>21</v>
      </c>
      <c r="J30" s="5">
        <v>0</v>
      </c>
      <c r="K30" s="14">
        <v>324.3</v>
      </c>
      <c r="L30" s="1">
        <v>243.2</v>
      </c>
      <c r="M30" s="23">
        <v>0</v>
      </c>
      <c r="N30" s="38">
        <v>0</v>
      </c>
      <c r="O30" s="23">
        <v>0</v>
      </c>
      <c r="P30" s="23">
        <v>0</v>
      </c>
      <c r="Q30" s="5">
        <v>0</v>
      </c>
      <c r="R30" s="30">
        <v>0</v>
      </c>
      <c r="S30" s="33"/>
      <c r="T30" s="40"/>
      <c r="U30" s="23"/>
      <c r="V30" s="23"/>
    </row>
    <row r="31" spans="1:22" ht="12.75" customHeight="1">
      <c r="A31" s="49" t="s">
        <v>36</v>
      </c>
      <c r="B31" s="64">
        <f>J31+Q31</f>
        <v>2050000</v>
      </c>
      <c r="C31" s="4">
        <f>K31+R31</f>
        <v>2250</v>
      </c>
      <c r="D31" s="2" t="e">
        <f>L31+#REF!</f>
        <v>#REF!</v>
      </c>
      <c r="E31" s="70">
        <f>M31+S31</f>
        <v>512000</v>
      </c>
      <c r="F31" s="72">
        <f>N31+T31</f>
        <v>592674.66</v>
      </c>
      <c r="G31" s="66">
        <f>F31*100/B31</f>
        <v>28.910959024390245</v>
      </c>
      <c r="H31" s="66">
        <f>F31*100/E31</f>
        <v>115.75676953125</v>
      </c>
      <c r="I31" s="49" t="s">
        <v>36</v>
      </c>
      <c r="J31" s="92">
        <v>2050000</v>
      </c>
      <c r="K31" s="14">
        <v>2250</v>
      </c>
      <c r="L31" s="1">
        <v>1750</v>
      </c>
      <c r="M31" s="70">
        <v>512000</v>
      </c>
      <c r="N31" s="72">
        <v>592674.66</v>
      </c>
      <c r="O31" s="70">
        <f>N31*100/J31</f>
        <v>28.910959024390245</v>
      </c>
      <c r="P31" s="70">
        <f>N31*100/M31</f>
        <v>115.75676953125</v>
      </c>
      <c r="Q31" s="74">
        <v>0</v>
      </c>
      <c r="R31" s="30">
        <v>0</v>
      </c>
      <c r="S31" s="87"/>
      <c r="T31" s="88"/>
      <c r="U31" s="87"/>
      <c r="V31" s="87"/>
    </row>
    <row r="32" spans="1:22" ht="12.75">
      <c r="A32" s="50"/>
      <c r="B32" s="65"/>
      <c r="C32" s="4"/>
      <c r="D32" s="2"/>
      <c r="E32" s="90"/>
      <c r="F32" s="91"/>
      <c r="G32" s="67"/>
      <c r="H32" s="67"/>
      <c r="I32" s="50"/>
      <c r="J32" s="93"/>
      <c r="K32" s="14"/>
      <c r="L32" s="1"/>
      <c r="M32" s="71"/>
      <c r="N32" s="73"/>
      <c r="O32" s="71"/>
      <c r="P32" s="71"/>
      <c r="Q32" s="74"/>
      <c r="R32" s="30"/>
      <c r="S32" s="94"/>
      <c r="T32" s="95"/>
      <c r="U32" s="94"/>
      <c r="V32" s="94"/>
    </row>
    <row r="33" spans="1:22" ht="12.75">
      <c r="A33" s="8" t="s">
        <v>22</v>
      </c>
      <c r="B33" s="17">
        <f>J33+Q33</f>
        <v>500000</v>
      </c>
      <c r="C33" s="4">
        <f>K33+R33</f>
        <v>6177.2</v>
      </c>
      <c r="D33" s="2" t="e">
        <f>L33+#REF!</f>
        <v>#REF!</v>
      </c>
      <c r="E33" s="22">
        <f>M33+S33</f>
        <v>125000</v>
      </c>
      <c r="F33" s="37">
        <f>N33+T33</f>
        <v>101668.07</v>
      </c>
      <c r="G33" s="22">
        <f>F33*100/B33</f>
        <v>20.333614</v>
      </c>
      <c r="H33" s="22">
        <f>F33*100/E33</f>
        <v>81.334456</v>
      </c>
      <c r="I33" s="8" t="s">
        <v>22</v>
      </c>
      <c r="J33" s="17">
        <v>500000</v>
      </c>
      <c r="K33" s="14">
        <v>6177.2</v>
      </c>
      <c r="L33" s="1">
        <v>0</v>
      </c>
      <c r="M33" s="22">
        <v>125000</v>
      </c>
      <c r="N33" s="37">
        <v>483.44</v>
      </c>
      <c r="O33" s="22">
        <f>N33*100/J33</f>
        <v>0.096688</v>
      </c>
      <c r="P33" s="22">
        <f>N33*100/M33</f>
        <v>0.386752</v>
      </c>
      <c r="Q33" s="17">
        <v>0</v>
      </c>
      <c r="R33" s="30">
        <v>0</v>
      </c>
      <c r="S33" s="33">
        <v>0</v>
      </c>
      <c r="T33" s="40">
        <v>101184.63</v>
      </c>
      <c r="U33" s="23"/>
      <c r="V33" s="23"/>
    </row>
    <row r="34" spans="1:22" ht="12.75" customHeight="1">
      <c r="A34" s="49" t="s">
        <v>37</v>
      </c>
      <c r="B34" s="64">
        <f>B36+B37</f>
        <v>7451140</v>
      </c>
      <c r="C34" s="4">
        <f>K34+R34</f>
        <v>4943.5</v>
      </c>
      <c r="D34" s="2" t="e">
        <f>L34+#REF!</f>
        <v>#REF!</v>
      </c>
      <c r="E34" s="70">
        <f>E36+E37</f>
        <v>1460240</v>
      </c>
      <c r="F34" s="72">
        <f>F36+F37</f>
        <v>3984276.63</v>
      </c>
      <c r="G34" s="66">
        <f>F34*100/B34</f>
        <v>53.47204092259708</v>
      </c>
      <c r="H34" s="66">
        <f>F34*100/E34</f>
        <v>272.850807401523</v>
      </c>
      <c r="I34" s="49" t="s">
        <v>37</v>
      </c>
      <c r="J34" s="64">
        <f aca="true" t="shared" si="6" ref="J34:O34">J36+J37</f>
        <v>3646600</v>
      </c>
      <c r="K34" s="14">
        <f t="shared" si="6"/>
        <v>1819.1</v>
      </c>
      <c r="L34" s="1">
        <f t="shared" si="6"/>
        <v>1470</v>
      </c>
      <c r="M34" s="70">
        <f t="shared" si="6"/>
        <v>900000</v>
      </c>
      <c r="N34" s="72">
        <f t="shared" si="6"/>
        <v>2027935.73</v>
      </c>
      <c r="O34" s="70">
        <f t="shared" si="6"/>
        <v>50.820918938188996</v>
      </c>
      <c r="P34" s="70">
        <f>N34*100/M34</f>
        <v>225.32619222222223</v>
      </c>
      <c r="Q34" s="74">
        <f>Q36+Q37</f>
        <v>3804540</v>
      </c>
      <c r="R34" s="30">
        <f>R36+R37</f>
        <v>3124.3999999999996</v>
      </c>
      <c r="S34" s="70">
        <f>S36+S37</f>
        <v>560240</v>
      </c>
      <c r="T34" s="72">
        <f>T36+T37</f>
        <v>1956340.9000000001</v>
      </c>
      <c r="U34" s="70">
        <f>T34*100/Q34</f>
        <v>51.42122043663623</v>
      </c>
      <c r="V34" s="70">
        <f>T34*100/S34</f>
        <v>349.1969334570898</v>
      </c>
    </row>
    <row r="35" spans="1:22" ht="12.75">
      <c r="A35" s="50"/>
      <c r="B35" s="65"/>
      <c r="C35" s="4"/>
      <c r="D35" s="2"/>
      <c r="E35" s="90"/>
      <c r="F35" s="91"/>
      <c r="G35" s="67"/>
      <c r="H35" s="67"/>
      <c r="I35" s="50"/>
      <c r="J35" s="65"/>
      <c r="K35" s="14"/>
      <c r="L35" s="1"/>
      <c r="M35" s="71"/>
      <c r="N35" s="73"/>
      <c r="O35" s="71"/>
      <c r="P35" s="71"/>
      <c r="Q35" s="74"/>
      <c r="R35" s="30"/>
      <c r="S35" s="71"/>
      <c r="T35" s="73"/>
      <c r="U35" s="71"/>
      <c r="V35" s="71"/>
    </row>
    <row r="36" spans="1:22" ht="12.75">
      <c r="A36" s="10" t="s">
        <v>23</v>
      </c>
      <c r="B36" s="100">
        <f aca="true" t="shared" si="7" ref="B36:C38">J36+Q36</f>
        <v>57940</v>
      </c>
      <c r="C36" s="98">
        <f t="shared" si="7"/>
        <v>1327.2</v>
      </c>
      <c r="D36" s="99" t="e">
        <f>L36+#REF!</f>
        <v>#REF!</v>
      </c>
      <c r="E36" s="101">
        <f aca="true" t="shared" si="8" ref="E36:F38">M36+S36</f>
        <v>14485</v>
      </c>
      <c r="F36" s="102">
        <f t="shared" si="8"/>
        <v>277805.4</v>
      </c>
      <c r="G36" s="101">
        <f>F36*100/B36</f>
        <v>479.4708318950639</v>
      </c>
      <c r="H36" s="101">
        <f>F36*100/E36</f>
        <v>1917.8833275802556</v>
      </c>
      <c r="I36" s="9" t="s">
        <v>23</v>
      </c>
      <c r="J36" s="5">
        <v>0</v>
      </c>
      <c r="K36" s="14">
        <v>500</v>
      </c>
      <c r="L36" s="1">
        <v>500</v>
      </c>
      <c r="M36" s="23">
        <v>0</v>
      </c>
      <c r="N36" s="38">
        <v>174700.1</v>
      </c>
      <c r="O36" s="23"/>
      <c r="P36" s="23"/>
      <c r="Q36" s="5">
        <v>57940</v>
      </c>
      <c r="R36" s="30">
        <v>827.2</v>
      </c>
      <c r="S36" s="33">
        <v>14485</v>
      </c>
      <c r="T36" s="40">
        <v>103105.3</v>
      </c>
      <c r="U36" s="23">
        <f>T36*100/Q36</f>
        <v>177.95184673800483</v>
      </c>
      <c r="V36" s="23">
        <f>T36*100/S36</f>
        <v>711.8073869520193</v>
      </c>
    </row>
    <row r="37" spans="1:22" ht="12.75">
      <c r="A37" s="10" t="s">
        <v>24</v>
      </c>
      <c r="B37" s="100">
        <f t="shared" si="7"/>
        <v>7393200</v>
      </c>
      <c r="C37" s="98">
        <f t="shared" si="7"/>
        <v>3616.2999999999997</v>
      </c>
      <c r="D37" s="99" t="e">
        <f>L37+#REF!</f>
        <v>#REF!</v>
      </c>
      <c r="E37" s="101">
        <f t="shared" si="8"/>
        <v>1445755</v>
      </c>
      <c r="F37" s="102">
        <f t="shared" si="8"/>
        <v>3706471.23</v>
      </c>
      <c r="G37" s="101">
        <f>F37*100/B37</f>
        <v>50.13351769193313</v>
      </c>
      <c r="H37" s="101">
        <f>F37*100/E37</f>
        <v>256.36924859329554</v>
      </c>
      <c r="I37" s="9" t="s">
        <v>24</v>
      </c>
      <c r="J37" s="5">
        <v>3646600</v>
      </c>
      <c r="K37" s="14">
        <v>1319.1</v>
      </c>
      <c r="L37" s="1">
        <v>970</v>
      </c>
      <c r="M37" s="23">
        <v>900000</v>
      </c>
      <c r="N37" s="38">
        <v>1853235.63</v>
      </c>
      <c r="O37" s="23">
        <f>N37*100/J37</f>
        <v>50.820918938188996</v>
      </c>
      <c r="P37" s="23">
        <f>N37*100/M37</f>
        <v>205.91507</v>
      </c>
      <c r="Q37" s="5">
        <v>3746600</v>
      </c>
      <c r="R37" s="30">
        <v>2297.2</v>
      </c>
      <c r="S37" s="33">
        <v>545755</v>
      </c>
      <c r="T37" s="40">
        <v>1853235.6</v>
      </c>
      <c r="U37" s="23">
        <f>T37*100/Q37</f>
        <v>49.46446378049431</v>
      </c>
      <c r="V37" s="23">
        <f>T37*100/S37</f>
        <v>339.57281197606983</v>
      </c>
    </row>
    <row r="38" spans="1:22" ht="12.75">
      <c r="A38" s="8" t="s">
        <v>25</v>
      </c>
      <c r="B38" s="17">
        <f t="shared" si="7"/>
        <v>500000</v>
      </c>
      <c r="C38" s="4">
        <f t="shared" si="7"/>
        <v>1142.6</v>
      </c>
      <c r="D38" s="2" t="e">
        <f>L38+#REF!</f>
        <v>#REF!</v>
      </c>
      <c r="E38" s="22">
        <f t="shared" si="8"/>
        <v>125000</v>
      </c>
      <c r="F38" s="37">
        <f t="shared" si="8"/>
        <v>206097.4</v>
      </c>
      <c r="G38" s="22">
        <f>F38*100/B38</f>
        <v>41.21948</v>
      </c>
      <c r="H38" s="101">
        <f>F38*100/E38</f>
        <v>164.87792</v>
      </c>
      <c r="I38" s="8" t="s">
        <v>25</v>
      </c>
      <c r="J38" s="17">
        <v>500000</v>
      </c>
      <c r="K38" s="14">
        <v>1142.6</v>
      </c>
      <c r="L38" s="1">
        <v>741.8</v>
      </c>
      <c r="M38" s="22">
        <v>125000</v>
      </c>
      <c r="N38" s="37">
        <v>205712</v>
      </c>
      <c r="O38" s="22">
        <f>N38*100/J38</f>
        <v>41.1424</v>
      </c>
      <c r="P38" s="22">
        <f>N38*100/M38</f>
        <v>164.5696</v>
      </c>
      <c r="Q38" s="17">
        <v>0</v>
      </c>
      <c r="R38" s="30">
        <v>0</v>
      </c>
      <c r="S38" s="33">
        <v>0</v>
      </c>
      <c r="T38" s="40">
        <v>385.4</v>
      </c>
      <c r="U38" s="23"/>
      <c r="V38" s="23"/>
    </row>
    <row r="39" spans="1:22" ht="12.75">
      <c r="A39" s="8" t="s">
        <v>26</v>
      </c>
      <c r="B39" s="17">
        <f>B40+B41+B42</f>
        <v>300000</v>
      </c>
      <c r="C39" s="4">
        <f aca="true" t="shared" si="9" ref="C39:C44">K39+R39</f>
        <v>5497.4</v>
      </c>
      <c r="D39" s="2" t="e">
        <f>L39+#REF!</f>
        <v>#REF!</v>
      </c>
      <c r="E39" s="22">
        <f>E40+E41+E42</f>
        <v>75000</v>
      </c>
      <c r="F39" s="37">
        <f>F40+F41+F42</f>
        <v>458605.87</v>
      </c>
      <c r="G39" s="22">
        <f>F39*100/B39</f>
        <v>152.86862333333335</v>
      </c>
      <c r="H39" s="101">
        <f>F39*100/E39</f>
        <v>611.4744933333334</v>
      </c>
      <c r="I39" s="8" t="s">
        <v>26</v>
      </c>
      <c r="J39" s="17">
        <f aca="true" t="shared" si="10" ref="J39:O39">J40+J41+J42</f>
        <v>300000</v>
      </c>
      <c r="K39" s="14">
        <f t="shared" si="10"/>
        <v>323</v>
      </c>
      <c r="L39" s="1">
        <f t="shared" si="10"/>
        <v>242.2</v>
      </c>
      <c r="M39" s="22">
        <f t="shared" si="10"/>
        <v>75000</v>
      </c>
      <c r="N39" s="37">
        <f t="shared" si="10"/>
        <v>281312.32999999996</v>
      </c>
      <c r="O39" s="22">
        <f t="shared" si="10"/>
        <v>-23.900863333333334</v>
      </c>
      <c r="P39" s="22">
        <f>N39*100/M39</f>
        <v>375.0831066666666</v>
      </c>
      <c r="Q39" s="17">
        <f aca="true" t="shared" si="11" ref="Q39:V39">Q40+Q41+Q42</f>
        <v>0</v>
      </c>
      <c r="R39" s="17">
        <f t="shared" si="11"/>
        <v>5174.4</v>
      </c>
      <c r="S39" s="43">
        <f t="shared" si="11"/>
        <v>0</v>
      </c>
      <c r="T39" s="41">
        <f t="shared" si="11"/>
        <v>177293.54</v>
      </c>
      <c r="U39" s="43">
        <f t="shared" si="11"/>
        <v>0</v>
      </c>
      <c r="V39" s="43">
        <f t="shared" si="11"/>
        <v>0</v>
      </c>
    </row>
    <row r="40" spans="1:22" ht="12.75">
      <c r="A40" s="10" t="s">
        <v>27</v>
      </c>
      <c r="B40" s="100">
        <f>J40+Q40</f>
        <v>0</v>
      </c>
      <c r="C40" s="98">
        <f t="shared" si="9"/>
        <v>0</v>
      </c>
      <c r="D40" s="99" t="e">
        <f>L40+#REF!</f>
        <v>#REF!</v>
      </c>
      <c r="E40" s="101">
        <f>M40++S40</f>
        <v>0</v>
      </c>
      <c r="F40" s="102">
        <f>N40++T40</f>
        <v>384606.86</v>
      </c>
      <c r="G40" s="101">
        <f>O40++U40</f>
        <v>0</v>
      </c>
      <c r="H40" s="101">
        <f>P40++V40</f>
        <v>0</v>
      </c>
      <c r="I40" s="10" t="s">
        <v>27</v>
      </c>
      <c r="J40" s="5"/>
      <c r="K40" s="14"/>
      <c r="L40" s="1"/>
      <c r="M40" s="23"/>
      <c r="N40" s="38">
        <v>353014.92</v>
      </c>
      <c r="O40" s="23"/>
      <c r="P40" s="23"/>
      <c r="Q40" s="5">
        <v>0</v>
      </c>
      <c r="R40" s="30">
        <v>0</v>
      </c>
      <c r="S40" s="33"/>
      <c r="T40" s="40">
        <v>31591.94</v>
      </c>
      <c r="U40" s="23"/>
      <c r="V40" s="23"/>
    </row>
    <row r="41" spans="1:22" ht="12.75">
      <c r="A41" s="10" t="s">
        <v>28</v>
      </c>
      <c r="B41" s="100">
        <f>J41+Q41</f>
        <v>300000</v>
      </c>
      <c r="C41" s="98">
        <f t="shared" si="9"/>
        <v>337.7</v>
      </c>
      <c r="D41" s="99" t="e">
        <f>L41+#REF!</f>
        <v>#REF!</v>
      </c>
      <c r="E41" s="101">
        <f aca="true" t="shared" si="12" ref="E41:F44">M41++S41</f>
        <v>75000</v>
      </c>
      <c r="F41" s="102">
        <f t="shared" si="12"/>
        <v>73999.01000000001</v>
      </c>
      <c r="G41" s="101">
        <f>F41*100/B41</f>
        <v>24.66633666666667</v>
      </c>
      <c r="H41" s="101">
        <f>F41*100/E41</f>
        <v>98.66534666666668</v>
      </c>
      <c r="I41" s="9" t="s">
        <v>28</v>
      </c>
      <c r="J41" s="5">
        <v>300000</v>
      </c>
      <c r="K41" s="14">
        <v>323</v>
      </c>
      <c r="L41" s="1">
        <v>242.2</v>
      </c>
      <c r="M41" s="23">
        <v>75000</v>
      </c>
      <c r="N41" s="38">
        <v>-71702.59</v>
      </c>
      <c r="O41" s="23">
        <f>N41*100/J41</f>
        <v>-23.900863333333334</v>
      </c>
      <c r="P41" s="23">
        <f>N41*100/M41</f>
        <v>-95.60345333333333</v>
      </c>
      <c r="Q41" s="5">
        <v>0</v>
      </c>
      <c r="R41" s="30">
        <v>14.7</v>
      </c>
      <c r="S41" s="33">
        <v>0</v>
      </c>
      <c r="T41" s="40">
        <v>145701.6</v>
      </c>
      <c r="U41" s="23"/>
      <c r="V41" s="23"/>
    </row>
    <row r="42" spans="1:22" ht="12.75">
      <c r="A42" s="10" t="s">
        <v>29</v>
      </c>
      <c r="B42" s="100">
        <f>J42+Q42</f>
        <v>0</v>
      </c>
      <c r="C42" s="98">
        <f t="shared" si="9"/>
        <v>5159.7</v>
      </c>
      <c r="D42" s="99" t="e">
        <f>L42+#REF!</f>
        <v>#REF!</v>
      </c>
      <c r="E42" s="101">
        <f t="shared" si="12"/>
        <v>0</v>
      </c>
      <c r="F42" s="102">
        <f t="shared" si="12"/>
        <v>0</v>
      </c>
      <c r="G42" s="101">
        <f aca="true" t="shared" si="13" ref="G42:H44">O42++U42</f>
        <v>0</v>
      </c>
      <c r="H42" s="101">
        <f t="shared" si="13"/>
        <v>0</v>
      </c>
      <c r="I42" s="9" t="s">
        <v>29</v>
      </c>
      <c r="J42" s="5"/>
      <c r="K42" s="14"/>
      <c r="L42" s="1"/>
      <c r="M42" s="23"/>
      <c r="N42" s="38"/>
      <c r="O42" s="23"/>
      <c r="P42" s="23"/>
      <c r="Q42" s="5">
        <v>0</v>
      </c>
      <c r="R42" s="30">
        <v>5159.7</v>
      </c>
      <c r="S42" s="33">
        <v>0</v>
      </c>
      <c r="T42" s="40">
        <v>0</v>
      </c>
      <c r="U42" s="23"/>
      <c r="V42" s="23"/>
    </row>
    <row r="43" spans="1:22" ht="12.75">
      <c r="A43" s="8" t="s">
        <v>30</v>
      </c>
      <c r="B43" s="100">
        <f>E43+F43+G43+H43</f>
        <v>0</v>
      </c>
      <c r="C43" s="98">
        <f t="shared" si="9"/>
        <v>0</v>
      </c>
      <c r="D43" s="99" t="e">
        <f>L43+#REF!</f>
        <v>#REF!</v>
      </c>
      <c r="E43" s="101">
        <f t="shared" si="12"/>
        <v>0</v>
      </c>
      <c r="F43" s="102">
        <f t="shared" si="12"/>
        <v>0</v>
      </c>
      <c r="G43" s="101">
        <f t="shared" si="13"/>
        <v>0</v>
      </c>
      <c r="H43" s="101">
        <f t="shared" si="13"/>
        <v>0</v>
      </c>
      <c r="I43" s="8" t="s">
        <v>30</v>
      </c>
      <c r="J43" s="5"/>
      <c r="K43" s="14">
        <v>0</v>
      </c>
      <c r="L43" s="1">
        <v>0</v>
      </c>
      <c r="M43" s="23"/>
      <c r="N43" s="38"/>
      <c r="O43" s="23"/>
      <c r="P43" s="23"/>
      <c r="Q43" s="17">
        <v>0</v>
      </c>
      <c r="R43" s="30">
        <v>0</v>
      </c>
      <c r="S43" s="33"/>
      <c r="T43" s="40"/>
      <c r="U43" s="23"/>
      <c r="V43" s="23"/>
    </row>
    <row r="44" spans="1:22" ht="12.75">
      <c r="A44" s="8" t="s">
        <v>31</v>
      </c>
      <c r="B44" s="100">
        <f>E44+F44+G44+H44</f>
        <v>0</v>
      </c>
      <c r="C44" s="98">
        <f t="shared" si="9"/>
        <v>-11038.300000000001</v>
      </c>
      <c r="D44" s="99" t="e">
        <f>L44+#REF!</f>
        <v>#REF!</v>
      </c>
      <c r="E44" s="101">
        <f t="shared" si="12"/>
        <v>0</v>
      </c>
      <c r="F44" s="102">
        <f t="shared" si="12"/>
        <v>0</v>
      </c>
      <c r="G44" s="101">
        <f t="shared" si="13"/>
        <v>0</v>
      </c>
      <c r="H44" s="101">
        <f t="shared" si="13"/>
        <v>0</v>
      </c>
      <c r="I44" s="8" t="s">
        <v>31</v>
      </c>
      <c r="J44" s="5"/>
      <c r="K44" s="14">
        <v>-10945.7</v>
      </c>
      <c r="L44" s="1"/>
      <c r="M44" s="23"/>
      <c r="N44" s="38"/>
      <c r="O44" s="23"/>
      <c r="P44" s="23"/>
      <c r="Q44" s="17">
        <v>0</v>
      </c>
      <c r="R44" s="30">
        <v>-92.6</v>
      </c>
      <c r="S44" s="33"/>
      <c r="T44" s="40"/>
      <c r="U44" s="23"/>
      <c r="V44" s="23"/>
    </row>
    <row r="45" spans="1:22" ht="12.75">
      <c r="A45" s="8"/>
      <c r="B45" s="100"/>
      <c r="C45" s="98"/>
      <c r="D45" s="99"/>
      <c r="E45" s="121"/>
      <c r="F45" s="122"/>
      <c r="G45" s="121"/>
      <c r="H45" s="121"/>
      <c r="I45" s="8"/>
      <c r="J45" s="5"/>
      <c r="K45" s="14"/>
      <c r="L45" s="1"/>
      <c r="M45" s="23"/>
      <c r="N45" s="38"/>
      <c r="O45" s="23"/>
      <c r="P45" s="23"/>
      <c r="Q45" s="5"/>
      <c r="R45" s="30"/>
      <c r="S45" s="33"/>
      <c r="T45" s="40"/>
      <c r="U45" s="23"/>
      <c r="V45" s="23"/>
    </row>
    <row r="46" spans="1:22" ht="13.5" thickBot="1">
      <c r="A46" s="11" t="s">
        <v>32</v>
      </c>
      <c r="B46" s="18">
        <f>J46+Q46</f>
        <v>195005337</v>
      </c>
      <c r="C46" s="18">
        <f>K46+R46</f>
        <v>193785.90000000002</v>
      </c>
      <c r="D46" s="18">
        <f>L46+S46</f>
        <v>14550097.7</v>
      </c>
      <c r="E46" s="18">
        <f>M46+S46</f>
        <v>36014571</v>
      </c>
      <c r="F46" s="18">
        <f>N46+T46</f>
        <v>42010207.91</v>
      </c>
      <c r="G46" s="18">
        <f>F46*100/B46</f>
        <v>21.54310674584255</v>
      </c>
      <c r="H46" s="18">
        <f>F46*100/E46</f>
        <v>116.6478087716219</v>
      </c>
      <c r="I46" s="11" t="s">
        <v>32</v>
      </c>
      <c r="J46" s="18">
        <f aca="true" t="shared" si="14" ref="J46:V46">J6</f>
        <v>112261473</v>
      </c>
      <c r="K46" s="15">
        <f t="shared" si="14"/>
        <v>125505.80000000003</v>
      </c>
      <c r="L46" s="21">
        <f t="shared" si="14"/>
        <v>90526.7</v>
      </c>
      <c r="M46" s="18">
        <f t="shared" si="14"/>
        <v>21555000</v>
      </c>
      <c r="N46" s="18">
        <f t="shared" si="14"/>
        <v>22964796.080000002</v>
      </c>
      <c r="O46" s="18">
        <f t="shared" si="14"/>
        <v>20.456524813281224</v>
      </c>
      <c r="P46" s="18">
        <f t="shared" si="14"/>
        <v>106.54045966133148</v>
      </c>
      <c r="Q46" s="18">
        <f t="shared" si="14"/>
        <v>82743864</v>
      </c>
      <c r="R46" s="45">
        <f t="shared" si="14"/>
        <v>68280.1</v>
      </c>
      <c r="S46" s="18">
        <f t="shared" si="14"/>
        <v>14459571</v>
      </c>
      <c r="T46" s="18">
        <f t="shared" si="14"/>
        <v>19045411.829999994</v>
      </c>
      <c r="U46" s="18">
        <f t="shared" si="14"/>
        <v>23.017310177827802</v>
      </c>
      <c r="V46" s="18">
        <f t="shared" si="14"/>
        <v>131.7149162309172</v>
      </c>
    </row>
  </sheetData>
  <sheetProtection/>
  <mergeCells count="105">
    <mergeCell ref="Q3:V3"/>
    <mergeCell ref="V4:V5"/>
    <mergeCell ref="V20:V21"/>
    <mergeCell ref="T4:T5"/>
    <mergeCell ref="M4:M5"/>
    <mergeCell ref="N4:N5"/>
    <mergeCell ref="O4:O5"/>
    <mergeCell ref="P4:P5"/>
    <mergeCell ref="V23:V25"/>
    <mergeCell ref="I3:I5"/>
    <mergeCell ref="I27:I29"/>
    <mergeCell ref="I31:I32"/>
    <mergeCell ref="P20:P21"/>
    <mergeCell ref="V27:V29"/>
    <mergeCell ref="V31:V32"/>
    <mergeCell ref="J3:P3"/>
    <mergeCell ref="T31:T32"/>
    <mergeCell ref="U31:U32"/>
    <mergeCell ref="B31:B32"/>
    <mergeCell ref="B27:B29"/>
    <mergeCell ref="Q20:Q21"/>
    <mergeCell ref="Q23:Q25"/>
    <mergeCell ref="J20:J21"/>
    <mergeCell ref="J31:J32"/>
    <mergeCell ref="M20:M21"/>
    <mergeCell ref="N20:N21"/>
    <mergeCell ref="O20:O21"/>
    <mergeCell ref="N23:N25"/>
    <mergeCell ref="A34:A35"/>
    <mergeCell ref="B34:B35"/>
    <mergeCell ref="J4:J5"/>
    <mergeCell ref="Q34:Q35"/>
    <mergeCell ref="A20:A21"/>
    <mergeCell ref="B20:B21"/>
    <mergeCell ref="A23:A25"/>
    <mergeCell ref="B23:B25"/>
    <mergeCell ref="J23:J25"/>
    <mergeCell ref="Q4:Q5"/>
    <mergeCell ref="A27:A29"/>
    <mergeCell ref="J27:J29"/>
    <mergeCell ref="U4:U5"/>
    <mergeCell ref="T20:T21"/>
    <mergeCell ref="U20:U21"/>
    <mergeCell ref="T23:T25"/>
    <mergeCell ref="S27:S29"/>
    <mergeCell ref="T27:T29"/>
    <mergeCell ref="U27:U29"/>
    <mergeCell ref="U23:U25"/>
    <mergeCell ref="V34:V35"/>
    <mergeCell ref="A31:A32"/>
    <mergeCell ref="Q27:Q29"/>
    <mergeCell ref="Q31:Q32"/>
    <mergeCell ref="S4:S5"/>
    <mergeCell ref="A3:A5"/>
    <mergeCell ref="I20:I21"/>
    <mergeCell ref="I23:I25"/>
    <mergeCell ref="S20:S21"/>
    <mergeCell ref="S23:S25"/>
    <mergeCell ref="O23:O25"/>
    <mergeCell ref="P23:P25"/>
    <mergeCell ref="S34:S35"/>
    <mergeCell ref="T34:T35"/>
    <mergeCell ref="U34:U35"/>
    <mergeCell ref="S31:S32"/>
    <mergeCell ref="N31:N32"/>
    <mergeCell ref="O31:O32"/>
    <mergeCell ref="P31:P32"/>
    <mergeCell ref="M27:M29"/>
    <mergeCell ref="N27:N29"/>
    <mergeCell ref="O27:O29"/>
    <mergeCell ref="P27:P29"/>
    <mergeCell ref="M31:M32"/>
    <mergeCell ref="B4:B5"/>
    <mergeCell ref="G4:G5"/>
    <mergeCell ref="H4:H5"/>
    <mergeCell ref="E20:E21"/>
    <mergeCell ref="F20:F21"/>
    <mergeCell ref="G20:G21"/>
    <mergeCell ref="H20:H21"/>
    <mergeCell ref="F4:F5"/>
    <mergeCell ref="M23:M25"/>
    <mergeCell ref="I34:I35"/>
    <mergeCell ref="G23:G25"/>
    <mergeCell ref="H23:H25"/>
    <mergeCell ref="E23:E25"/>
    <mergeCell ref="F23:F25"/>
    <mergeCell ref="B3:H3"/>
    <mergeCell ref="P34:P35"/>
    <mergeCell ref="N34:N35"/>
    <mergeCell ref="O34:O35"/>
    <mergeCell ref="E34:E35"/>
    <mergeCell ref="F34:F35"/>
    <mergeCell ref="H34:H35"/>
    <mergeCell ref="E4:E5"/>
    <mergeCell ref="J34:J35"/>
    <mergeCell ref="M34:M35"/>
    <mergeCell ref="E31:E32"/>
    <mergeCell ref="F31:F32"/>
    <mergeCell ref="G31:G32"/>
    <mergeCell ref="H31:H32"/>
    <mergeCell ref="E27:E29"/>
    <mergeCell ref="F27:F29"/>
    <mergeCell ref="G27:G29"/>
    <mergeCell ref="H27:H29"/>
    <mergeCell ref="G34:G35"/>
  </mergeCells>
  <printOptions horizontalCentered="1"/>
  <pageMargins left="0.1968503937007874" right="0.1968503937007874" top="0.17" bottom="0.1968503937007874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kuznecova_ev</cp:lastModifiedBy>
  <cp:lastPrinted>2013-08-15T08:40:37Z</cp:lastPrinted>
  <dcterms:created xsi:type="dcterms:W3CDTF">1996-10-08T23:32:33Z</dcterms:created>
  <dcterms:modified xsi:type="dcterms:W3CDTF">2013-08-15T08:40:43Z</dcterms:modified>
  <cp:category/>
  <cp:version/>
  <cp:contentType/>
  <cp:contentStatus/>
</cp:coreProperties>
</file>