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8" r:id="rId1"/>
    <sheet name="СП по КЦСР" sheetId="10" r:id="rId2"/>
    <sheet name="КМР по КЦСР" sheetId="11" r:id="rId3"/>
  </sheets>
  <definedNames>
    <definedName name="_xlnm.Print_Titles" localSheetId="0">консолидация!$5:$5</definedName>
  </definedNames>
  <calcPr calcId="144525"/>
</workbook>
</file>

<file path=xl/calcChain.xml><?xml version="1.0" encoding="utf-8"?>
<calcChain xmlns="http://schemas.openxmlformats.org/spreadsheetml/2006/main">
  <c r="G45" i="11" l="1"/>
  <c r="G228" i="11" l="1"/>
  <c r="F228" i="11"/>
  <c r="G226" i="11" l="1"/>
  <c r="F226" i="11"/>
  <c r="F45" i="11"/>
  <c r="D233" i="11" l="1"/>
  <c r="E233" i="11"/>
  <c r="E242" i="11"/>
  <c r="E241" i="11"/>
  <c r="D242" i="11"/>
  <c r="D272" i="11" s="1"/>
  <c r="D274" i="11" s="1"/>
  <c r="D241" i="11"/>
  <c r="D53" i="8"/>
  <c r="D9" i="8"/>
  <c r="D11" i="8"/>
  <c r="J54" i="8"/>
  <c r="E54" i="8"/>
  <c r="D54" i="8"/>
  <c r="C54" i="8"/>
  <c r="C274" i="11"/>
  <c r="D270" i="11"/>
  <c r="E270" i="11"/>
  <c r="C270" i="11"/>
  <c r="E272" i="11"/>
  <c r="E274" i="11" s="1"/>
  <c r="C272" i="11"/>
  <c r="E271" i="11"/>
  <c r="E275" i="11" s="1"/>
  <c r="C271" i="11"/>
  <c r="D271" i="11"/>
  <c r="D275" i="11"/>
  <c r="D107" i="10"/>
  <c r="E107" i="10"/>
  <c r="C107" i="10"/>
  <c r="D269" i="11"/>
  <c r="C269" i="11"/>
  <c r="D108" i="10"/>
  <c r="E108" i="10"/>
  <c r="C108" i="10"/>
  <c r="E106" i="10"/>
  <c r="D106" i="10"/>
  <c r="C106" i="10"/>
  <c r="E104" i="10"/>
  <c r="D104" i="10"/>
  <c r="C104" i="10"/>
  <c r="E103" i="10"/>
  <c r="E105" i="10" s="1"/>
  <c r="D103" i="10"/>
  <c r="C103" i="10"/>
  <c r="C105" i="10" s="1"/>
  <c r="E102" i="10"/>
  <c r="D102" i="10"/>
  <c r="D105" i="10" s="1"/>
  <c r="C102" i="10"/>
  <c r="E51" i="10"/>
  <c r="D51" i="10"/>
  <c r="E269" i="11" l="1"/>
  <c r="E273" i="11" s="1"/>
  <c r="D6" i="8"/>
  <c r="K6" i="8" s="1"/>
  <c r="D273" i="11"/>
  <c r="C275" i="11"/>
  <c r="C273" i="11"/>
  <c r="E42" i="8"/>
  <c r="E43" i="8"/>
  <c r="M43" i="8"/>
  <c r="M42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3" i="8"/>
  <c r="L6" i="8"/>
  <c r="K54" i="8" l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4" i="8"/>
  <c r="I45" i="8"/>
  <c r="I46" i="8"/>
  <c r="I47" i="8"/>
  <c r="I48" i="8"/>
  <c r="I49" i="8"/>
  <c r="I50" i="8"/>
  <c r="I51" i="8"/>
  <c r="I52" i="8"/>
  <c r="I53" i="8"/>
  <c r="I6" i="8"/>
  <c r="L54" i="8" l="1"/>
  <c r="C30" i="8" l="1"/>
  <c r="C27" i="8" s="1"/>
  <c r="E27" i="8" s="1"/>
  <c r="C46" i="8"/>
  <c r="C44" i="8" s="1"/>
  <c r="C14" i="8"/>
  <c r="C9" i="8"/>
  <c r="M52" i="8"/>
  <c r="M51" i="8"/>
  <c r="M50" i="8"/>
  <c r="M49" i="8"/>
  <c r="M48" i="8"/>
  <c r="M47" i="8"/>
  <c r="M46" i="8"/>
  <c r="M45" i="8"/>
  <c r="M44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J57" i="8"/>
  <c r="D57" i="8"/>
  <c r="E7" i="8"/>
  <c r="E8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8" i="8"/>
  <c r="E29" i="8"/>
  <c r="E31" i="8"/>
  <c r="E32" i="8"/>
  <c r="E33" i="8"/>
  <c r="E34" i="8"/>
  <c r="E35" i="8"/>
  <c r="E36" i="8"/>
  <c r="E37" i="8"/>
  <c r="E38" i="8"/>
  <c r="E39" i="8"/>
  <c r="E40" i="8"/>
  <c r="E41" i="8"/>
  <c r="E45" i="8"/>
  <c r="E47" i="8"/>
  <c r="E48" i="8"/>
  <c r="E49" i="8"/>
  <c r="E50" i="8"/>
  <c r="E51" i="8"/>
  <c r="E52" i="8"/>
  <c r="C6" i="8" l="1"/>
  <c r="E6" i="8" s="1"/>
  <c r="E9" i="8"/>
  <c r="E44" i="8"/>
  <c r="E46" i="8"/>
  <c r="E30" i="8"/>
  <c r="M53" i="8"/>
  <c r="M54" i="8"/>
  <c r="C53" i="8" l="1"/>
  <c r="E53" i="8" s="1"/>
</calcChain>
</file>

<file path=xl/comments1.xml><?xml version="1.0" encoding="utf-8"?>
<comments xmlns="http://schemas.openxmlformats.org/spreadsheetml/2006/main">
  <authors>
    <author>kristel_iv</author>
  </authors>
  <commentList>
    <comment ref="C30" authorId="0">
      <text>
        <r>
          <rPr>
            <b/>
            <sz val="10"/>
            <color indexed="81"/>
            <rFont val="Tahoma"/>
            <family val="2"/>
            <charset val="204"/>
          </rPr>
          <t>kristel_iv:</t>
        </r>
        <r>
          <rPr>
            <sz val="10"/>
            <color indexed="81"/>
            <rFont val="Tahoma"/>
            <family val="2"/>
            <charset val="204"/>
          </rPr>
          <t xml:space="preserve">
МБТ в районе для Плех. СП, в СП не предусмотрено</t>
        </r>
      </text>
    </comment>
  </commentList>
</comments>
</file>

<file path=xl/comments2.xml><?xml version="1.0" encoding="utf-8"?>
<comments xmlns="http://schemas.openxmlformats.org/spreadsheetml/2006/main">
  <authors>
    <author>kristel_iv</author>
  </authors>
  <commentList>
    <comment ref="A52" authorId="0">
      <text>
        <r>
          <rPr>
            <b/>
            <sz val="10"/>
            <color indexed="81"/>
            <rFont val="Tahoma"/>
            <charset val="1"/>
          </rPr>
          <t>kristel_iv:</t>
        </r>
        <r>
          <rPr>
            <sz val="10"/>
            <color indexed="81"/>
            <rFont val="Tahoma"/>
            <charset val="1"/>
          </rPr>
          <t xml:space="preserve">
неверный КЦСР, должен быть 531171Б160</t>
        </r>
      </text>
    </comment>
  </commentList>
</comments>
</file>

<file path=xl/comments3.xml><?xml version="1.0" encoding="utf-8"?>
<comments xmlns="http://schemas.openxmlformats.org/spreadsheetml/2006/main">
  <authors>
    <author>kristel_iv</author>
  </authors>
  <commentList>
    <comment ref="F45" authorId="0">
      <text>
        <r>
          <rPr>
            <b/>
            <sz val="10"/>
            <color indexed="81"/>
            <rFont val="Tahoma"/>
            <charset val="1"/>
          </rPr>
          <t>kristel_iv:</t>
        </r>
        <r>
          <rPr>
            <sz val="10"/>
            <color indexed="81"/>
            <rFont val="Tahoma"/>
            <charset val="1"/>
          </rPr>
          <t xml:space="preserve">
по возврату остатков? -22374</t>
        </r>
      </text>
    </comment>
    <comment ref="G226" authorId="0">
      <text>
        <r>
          <rPr>
            <b/>
            <sz val="10"/>
            <color indexed="81"/>
            <rFont val="Tahoma"/>
            <charset val="1"/>
          </rPr>
          <t>kristel_iv:</t>
        </r>
        <r>
          <rPr>
            <sz val="10"/>
            <color indexed="81"/>
            <rFont val="Tahoma"/>
            <charset val="1"/>
          </rPr>
          <t xml:space="preserve">
вернуть</t>
        </r>
      </text>
    </comment>
    <comment ref="G228" authorId="0">
      <text>
        <r>
          <rPr>
            <b/>
            <sz val="10"/>
            <color indexed="81"/>
            <rFont val="Tahoma"/>
            <charset val="1"/>
          </rPr>
          <t>kristel_iv:</t>
        </r>
        <r>
          <rPr>
            <sz val="10"/>
            <color indexed="81"/>
            <rFont val="Tahoma"/>
            <charset val="1"/>
          </rPr>
          <t xml:space="preserve">
вернуть?</t>
        </r>
      </text>
    </comment>
    <comment ref="D233" authorId="0">
      <text>
        <r>
          <rPr>
            <b/>
            <sz val="10"/>
            <color indexed="81"/>
            <rFont val="Tahoma"/>
            <family val="2"/>
            <charset val="204"/>
          </rPr>
          <t>kristel_iv:</t>
        </r>
        <r>
          <rPr>
            <sz val="10"/>
            <color indexed="81"/>
            <rFont val="Tahoma"/>
            <family val="2"/>
            <charset val="204"/>
          </rPr>
          <t xml:space="preserve">
к годовому отчету будет поправка</t>
        </r>
      </text>
    </comment>
  </commentList>
</comments>
</file>

<file path=xl/sharedStrings.xml><?xml version="1.0" encoding="utf-8"?>
<sst xmlns="http://schemas.openxmlformats.org/spreadsheetml/2006/main" count="849" uniqueCount="754">
  <si>
    <t>(наименование органа, исполняющего бюджет)</t>
  </si>
  <si>
    <t>руб.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</si>
  <si>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</si>
  <si>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</si>
  <si>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</si>
  <si>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</si>
  <si>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</si>
  <si>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</si>
  <si>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</si>
  <si>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</si>
  <si>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</si>
  <si>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</si>
  <si>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</si>
  <si>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</si>
  <si>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</si>
  <si>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</si>
  <si>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</si>
  <si>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</si>
  <si>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</si>
  <si>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</si>
  <si>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</si>
  <si>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</si>
  <si>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</si>
  <si>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</si>
  <si>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</si>
  <si>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</si>
  <si>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</si>
  <si>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</si>
  <si>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</si>
  <si>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</si>
  <si>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</si>
  <si>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</si>
  <si>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</si>
  <si>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</si>
  <si>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</si>
  <si>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</si>
  <si>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0801</t>
  </si>
  <si>
    <t>Культура</t>
  </si>
  <si>
    <t>1001</t>
  </si>
  <si>
    <t>Пенсионное обеспечение</t>
  </si>
  <si>
    <t>1003</t>
  </si>
  <si>
    <t>Социальное обеспечение населения</t>
  </si>
  <si>
    <t>1102</t>
  </si>
  <si>
    <t>Массовый спорт</t>
  </si>
  <si>
    <t>Итого</t>
  </si>
  <si>
    <t>Отклонение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</si>
  <si>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</si>
  <si>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</si>
  <si>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</si>
  <si>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</si>
  <si>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</si>
  <si>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</si>
  <si>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</si>
  <si>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</si>
  <si>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</si>
  <si>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</si>
  <si>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</si>
  <si>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</si>
  <si>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</si>
  <si>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</si>
  <si>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</si>
  <si>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</si>
  <si>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0800</t>
  </si>
  <si>
    <t>1000</t>
  </si>
  <si>
    <t>1100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</si>
  <si>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</si>
  <si>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</si>
  <si>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</si>
  <si>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</si>
  <si>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</si>
  <si>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</si>
  <si>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</si>
  <si>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</si>
  <si>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</si>
  <si>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</si>
  <si>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</si>
  <si>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</si>
  <si>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</si>
  <si>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</si>
  <si>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</si>
  <si>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</si>
  <si>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</si>
  <si>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</si>
  <si>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1004</t>
  </si>
  <si>
    <t>Охрана семьи и детства</t>
  </si>
  <si>
    <t>1201</t>
  </si>
  <si>
    <t>Телевидение и радиовещание</t>
  </si>
  <si>
    <t>1202</t>
  </si>
  <si>
    <t>Периодическая печать и издательства</t>
  </si>
  <si>
    <t>0600</t>
  </si>
  <si>
    <t>ОХРАНА ОКРУЖАЮЩЕЙ СРЕДЫ</t>
  </si>
  <si>
    <t>1200</t>
  </si>
  <si>
    <t>СРЕДСТВА МАССОВОЙ ИНФОРМАЦИИ</t>
  </si>
  <si>
    <t>исп. Кристель И.В., тел. 6 45 20</t>
  </si>
  <si>
    <t>Утв. план ассигнования 2016 год</t>
  </si>
  <si>
    <t>Ассигнования 2016 год</t>
  </si>
  <si>
    <t>Распр. КП - расходы 1кв</t>
  </si>
  <si>
    <t>Всего выбытий (бух.уч.)</t>
  </si>
  <si>
    <t>0107</t>
  </si>
  <si>
    <t>Обеспечение проведения выборов и референдумов</t>
  </si>
  <si>
    <t>Утвержденный годовой план на 2016 год</t>
  </si>
  <si>
    <t>Уточненный  годовой план на 2016 год</t>
  </si>
  <si>
    <t>0105</t>
  </si>
  <si>
    <t>Судебная система</t>
  </si>
  <si>
    <t>Всего расходов</t>
  </si>
  <si>
    <t>ФИЗИЧЕСКАЯ КУЛЬТУРА И СПОРТ</t>
  </si>
  <si>
    <t>В т. ч. расходы за счёт безвозмездных поступлений от других бюджетов бюджетной системы РФ, имеющих целевое назначение (с учетом остатков прошлых лет)</t>
  </si>
  <si>
    <t>Управление финансов и налоговой политики Кунгурского муниципального района</t>
  </si>
  <si>
    <t>КЦСР</t>
  </si>
  <si>
    <t>Наименование КЦСР</t>
  </si>
  <si>
    <t>01001L0640</t>
  </si>
  <si>
    <t>Субсидии на поддержку малого и среднего предпринимательства, включая крестьянские (фермерские) хозяйства</t>
  </si>
  <si>
    <t>010031П020</t>
  </si>
  <si>
    <t>Организация и проведение ежегодного конкурса и торжественного мероприятия, посвященного Дню российского предпринимательства</t>
  </si>
  <si>
    <t>020011Ф010</t>
  </si>
  <si>
    <t>Организация и проведение Спартакиады среди сельских поселений "Спортивные игры"</t>
  </si>
  <si>
    <t>020011Ф020</t>
  </si>
  <si>
    <t>Организация и проведение спортивных праздников по видам спорта, фестивалей ГТО, туристических слетов муниципальных служащих, соревнований, Первенств, Кубков и Чемпионатов Кунгурского муниципального района по видам спорта</t>
  </si>
  <si>
    <t>020031Ф040</t>
  </si>
  <si>
    <t>Участие спортсменов Кунгурского муниципального района в Спартакиадах, соревнованиях (в т. ч. сельские "Спортивные игры"), Первенствах, Кубках и Чемпионатах Пермского края, федеральных округов, России, Европы и Мира по видам спорта</t>
  </si>
  <si>
    <t>031021Б040</t>
  </si>
  <si>
    <t>Изготовление печатных материалов (листовки, буклеты, флаеры и др.) по профилактике алкоголизма, наркомании и имущественных преступлений</t>
  </si>
  <si>
    <t>031021Б050</t>
  </si>
  <si>
    <t>Изготовление тематических фильмов по вопросам: "Профилактика наркомании","Профилактика алкоголизма"</t>
  </si>
  <si>
    <t>031031Б060</t>
  </si>
  <si>
    <t>Изготовление и распространение памяток, листовок по организациям, использующим иностранную рабочую силу без миграционной службы</t>
  </si>
  <si>
    <t>032021Б090</t>
  </si>
  <si>
    <t>Проведение районных соревнований "Безопасное колесо"</t>
  </si>
  <si>
    <t>033011Б100</t>
  </si>
  <si>
    <t>Изготовление и распространение памяток</t>
  </si>
  <si>
    <t>034011Б100</t>
  </si>
  <si>
    <t>035011Б210</t>
  </si>
  <si>
    <t>Приобретение и установка комплексной системы экстренного оповещения населения (КСЭОН и РАСЦО)</t>
  </si>
  <si>
    <t>035011Б230</t>
  </si>
  <si>
    <t>Приобретение и установка оборудования для организации прямой связи ЕДДС Кунгурского района с объектами массового пребывания людей</t>
  </si>
  <si>
    <t>035021Б100</t>
  </si>
  <si>
    <t>0370100110</t>
  </si>
  <si>
    <t>Обеспечение деятельности (оказание услуг, выполнение работ) муниципальных учреждений (организаций)</t>
  </si>
  <si>
    <t>04101L0180</t>
  </si>
  <si>
    <t>Предоставление субсидий на строительство (приобретение) жилья гражданам, в том числе молодым семьям и молодым специалистам, проживающим в сельских поселениях Кунгурского муниципального района</t>
  </si>
  <si>
    <t>0500400200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</si>
  <si>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муниципальных служащих и работников муниципальных учреждений, а также на подготовку кадров для муниципальной службы</t>
  </si>
  <si>
    <t>050041К010</t>
  </si>
  <si>
    <t>Освещение деятельности противодействия коррупции органов местного самоуправления Кунгурского муниципального района в средствах массовой информации</t>
  </si>
  <si>
    <t>061011С010</t>
  </si>
  <si>
    <t>Предоставление субсидий на приобретение семени племенных быков-производителей</t>
  </si>
  <si>
    <t>061021С030</t>
  </si>
  <si>
    <t>Предоставление субсидий на приобретение химических средств защиты растений</t>
  </si>
  <si>
    <t>061041С050</t>
  </si>
  <si>
    <t>Компенсация части затрат на капитальный ремонт, реконструкцию и модернизацию производственных объектов</t>
  </si>
  <si>
    <t>06202R0550</t>
  </si>
  <si>
    <t>Возмещение части процентной ставки по долгосрочным, среднесрочным и краткосрочным кредитам взятым малыми формами хозяйствования</t>
  </si>
  <si>
    <t>Подведение итогов по условиям конкурсов среди коллективов сельхоз предприятий района и предприятий перерабатывающей промышленности, проведение Дня работников сельск хозяйства и перерабатывающей промышленности</t>
  </si>
  <si>
    <t>063011С090</t>
  </si>
  <si>
    <t>Проведение конкурсов среди работников сельскохозяйственных товаропроизводителей</t>
  </si>
  <si>
    <t>063011С100</t>
  </si>
  <si>
    <t>Компенсация части затрат на подготовку и проведение конкурсов профессионального мастерства</t>
  </si>
  <si>
    <t>063011С120</t>
  </si>
  <si>
    <t>Компенсация части затрат сельскохозяйственному предприятию на единовременные выплаты специалистам АПК</t>
  </si>
  <si>
    <t>0640100090</t>
  </si>
  <si>
    <t>Содержание органов местного самоуправления, функциональных органов администрации Кунгурского муниципального района</t>
  </si>
  <si>
    <t>064012У150</t>
  </si>
  <si>
    <t>Администрирование отдельных государственных полномочий по поддержке сельскохозяйственного производства</t>
  </si>
  <si>
    <t>0710100110</t>
  </si>
  <si>
    <t>071012Н020</t>
  </si>
  <si>
    <t>Обеспечение воспитания и обучения детей-инвалидов в дошкольных образовательных организациях и на дому</t>
  </si>
  <si>
    <t>071012Н030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</si>
  <si>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</si>
  <si>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071012Р050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</si>
  <si>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</si>
  <si>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0710142000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</si>
  <si>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</si>
  <si>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0710170280</t>
  </si>
  <si>
    <t>Выплата компенсации части родительской платы</t>
  </si>
  <si>
    <t>07101SР050</t>
  </si>
  <si>
    <t>Софинансирование за счет средств местного бюджета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</si>
  <si>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071031А030</t>
  </si>
  <si>
    <t>Приобретение учебного, развивающего, мультимедийного, музыкального, физкультурного, оздоровительного оборудования и инвентаря в дошкольные учреждения в соответствии с ФГОС</t>
  </si>
  <si>
    <t>0720100110</t>
  </si>
  <si>
    <t>072012Е020</t>
  </si>
  <si>
    <t>Предоставление мер социальной поддержки учащимся из многодетных малоимущих семей</t>
  </si>
  <si>
    <t>072012Е030</t>
  </si>
  <si>
    <t>Предоставление мер социальной поддержки учащимся из малоимущих семей</t>
  </si>
  <si>
    <t>072012Н070</t>
  </si>
  <si>
    <t>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</si>
  <si>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072012Н080</t>
  </si>
  <si>
    <t>Выплата вознаграждения за выполнение функций классного руководителя педагогическим работникам образовательных организаций</t>
  </si>
  <si>
    <t>072021А040</t>
  </si>
  <si>
    <t>Организация учебных сборов</t>
  </si>
  <si>
    <t>072021А070</t>
  </si>
  <si>
    <t>Оснащение учебно-лабораторным, мультимедийным оборудованием, учебными пособиями, соответствующего требованиям ФГОС</t>
  </si>
  <si>
    <t>0730100110</t>
  </si>
  <si>
    <t>073011А090</t>
  </si>
  <si>
    <t>Развитие образовательного комплекса "Каширино"</t>
  </si>
  <si>
    <t>073021А100</t>
  </si>
  <si>
    <t>Приобретение спортивного, художественного, музыкального, научно-технического оборудования в организации дополнительного образования</t>
  </si>
  <si>
    <t>073031А120</t>
  </si>
  <si>
    <t>Проведение конкурса "Юные дарования Кунгурского района"</t>
  </si>
  <si>
    <t>073031А130</t>
  </si>
  <si>
    <t>Участие детей в краевых мероприятиях</t>
  </si>
  <si>
    <t>073031А140</t>
  </si>
  <si>
    <t>Проведение муниципальных мероприятий с детьми</t>
  </si>
  <si>
    <t>073031А150</t>
  </si>
  <si>
    <t>Организация летнего отдыха детей</t>
  </si>
  <si>
    <t>073032Е290</t>
  </si>
  <si>
    <t>Мероприятия по организации оздоровления и отдыха детей</t>
  </si>
  <si>
    <t>0740100110</t>
  </si>
  <si>
    <t>074011А160</t>
  </si>
  <si>
    <t>Предоставление мер социальной поддержки педагогическим работникам образовательных организаций</t>
  </si>
  <si>
    <t>074012Н230</t>
  </si>
  <si>
    <t>074012С010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</si>
  <si>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</si>
  <si>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074021А170</t>
  </si>
  <si>
    <t>Проведение конференций, форумов, конкурсов и других мероприятий для педагогических работников</t>
  </si>
  <si>
    <t>074021А190</t>
  </si>
  <si>
    <t>Участие в проекте "Мобильный учитель"</t>
  </si>
  <si>
    <t>074021А200</t>
  </si>
  <si>
    <t>074022С070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</si>
  <si>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</si>
  <si>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075011А210</t>
  </si>
  <si>
    <t>Приведение в нормативное состояние образовательных учреждений, в том числе проведение мероприятий по: созданию безопасной среды, выполнению предписаний надзорных органов, подготовке к лицензированию образовательных учреждений, подготовке образовательных учреждений к отопительному сезону, в том числе составление проектно-сметной документации, строительный контроль, приобретение оборудования отвечающего современным требованиям</t>
  </si>
  <si>
    <t>075011А220</t>
  </si>
  <si>
    <t>Приобретение, модернизация автотранспорта, предназначенного для подвоза детей к месту учебы и обратно</t>
  </si>
  <si>
    <t>Софинансирование за счет средств местного бюджета муниципальных программ, приоритетных муниципальных проектов в рамках приоритетных региональных проектов, инвестиционных проектов Кунгурского муниципального района</t>
  </si>
  <si>
    <t>0760100090</t>
  </si>
  <si>
    <t>0760100100</t>
  </si>
  <si>
    <t>Содержание структурных подразделений функциональных органов администрации Кунгурского муниципального района</t>
  </si>
  <si>
    <t>076021А230</t>
  </si>
  <si>
    <t>Проведение муниципального конкурса "Образовательное учреждение года"</t>
  </si>
  <si>
    <t>076031А240</t>
  </si>
  <si>
    <t>Информационное сопровождение функционирования и развития системы образования</t>
  </si>
  <si>
    <t>076031А260</t>
  </si>
  <si>
    <t>Проведение муниципальных мероприятий</t>
  </si>
  <si>
    <t>081011Я010</t>
  </si>
  <si>
    <t>Организация и проведение мероприятий</t>
  </si>
  <si>
    <t>081011Я030</t>
  </si>
  <si>
    <t>Организация и проведение конкурса профессионального мастерства работников культуры Кунгурского района</t>
  </si>
  <si>
    <t>081011Я060</t>
  </si>
  <si>
    <t>Приобретение имиджевой полиграфической и сувенирной продукции</t>
  </si>
  <si>
    <t>0810200110</t>
  </si>
  <si>
    <t>081021Я070</t>
  </si>
  <si>
    <t>Развитие материально- технической базы</t>
  </si>
  <si>
    <t>081021Я080</t>
  </si>
  <si>
    <t>Организация и проведение библиотечных мероприятий с целью популяризации и привлечения к чтению читателей в библиотеки</t>
  </si>
  <si>
    <t>081022С020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</si>
  <si>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</si>
  <si>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0810300110</t>
  </si>
  <si>
    <t>081031Я070</t>
  </si>
  <si>
    <t>Развитие материально-технической базы</t>
  </si>
  <si>
    <t>081031Я090</t>
  </si>
  <si>
    <t>Проведение мероприятий по концертно-просветительской, выставочной деятельности</t>
  </si>
  <si>
    <t>081031Я110</t>
  </si>
  <si>
    <t>Участие в обучающих семинарах, курсах, тренингах для специалистов и преподавателей</t>
  </si>
  <si>
    <t>081031Я120</t>
  </si>
  <si>
    <t>Меры социальной поддержки педагогических работников</t>
  </si>
  <si>
    <t>081032С010</t>
  </si>
  <si>
    <t>082011Я070</t>
  </si>
  <si>
    <t>082012К080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</si>
  <si>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</si>
  <si>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0820200110</t>
  </si>
  <si>
    <t>0830100090</t>
  </si>
  <si>
    <t>0830100100</t>
  </si>
  <si>
    <t>Организация и проведение мониторинга межнациональных и межконфессиональных процессов на территории Кунгурского муниципального района</t>
  </si>
  <si>
    <t>0900200200</t>
  </si>
  <si>
    <t>Информирование населения через средства массовой информации Кунгурского муниципального района о планируемых и проведенных мероприятиях в области межнациональных и межконфессиональных отношений</t>
  </si>
  <si>
    <t>Реализация образовательных и воспитательных мероприятий, направленных на распространение знаний о народах России</t>
  </si>
  <si>
    <t>090031Г040</t>
  </si>
  <si>
    <t>Организация и проведение традиционных народных праздников, массовых мероприятий и культурных акций для народов России, проживающих на территории Кунгурского муниципального района</t>
  </si>
  <si>
    <t>Организация и проведение торжественных мероприятий, приуроченных к памятным датам в истории народов России</t>
  </si>
  <si>
    <t>Организация и проведение мероприятий, посвященных Дню русского языка</t>
  </si>
  <si>
    <t>Организация и проведение мероприятий по поддержке национальных видов спорта</t>
  </si>
  <si>
    <t>100011М010</t>
  </si>
  <si>
    <t>100021М040</t>
  </si>
  <si>
    <t>Участие молодежи Кунгурского муниципального района в краевых, межрегиональных, всероссийских, международных фестивалях, конкурсах, форумах</t>
  </si>
  <si>
    <t>100021М050</t>
  </si>
  <si>
    <t>Участие и проведение семинаров, курсов, мастер–классов, тренингов в сфере молодежной политики</t>
  </si>
  <si>
    <t>100021М060</t>
  </si>
  <si>
    <t>Приобретение полиграфической, сувенирной и имиджевой продукции для молодежи</t>
  </si>
  <si>
    <t>111021Ж040</t>
  </si>
  <si>
    <t>Обслуживание газопроводов и узлов редуцирования</t>
  </si>
  <si>
    <t>112011Ж050</t>
  </si>
  <si>
    <t>Содержание межпоселенческих дорог и искусственных сооружений на них</t>
  </si>
  <si>
    <t>112021Ж090</t>
  </si>
  <si>
    <t>Капитальный ремонт и ремонт автодорог в соответствии с планом</t>
  </si>
  <si>
    <t>113011Ж100</t>
  </si>
  <si>
    <t>Предоставление субсидий организациям, выполняющим перевозки пассажиров по маршрутам регулярных перевозок Кунгурского муниципального района</t>
  </si>
  <si>
    <t>1140100090</t>
  </si>
  <si>
    <t>114012Т110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</si>
  <si>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</si>
  <si>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120011Э020</t>
  </si>
  <si>
    <t>Проведение природоохранных мероприятий межпоселенческого характера</t>
  </si>
  <si>
    <t>131011И010</t>
  </si>
  <si>
    <t>Содержание, обслуживание, текущий и капитальный ремонт, реконструкцию, в том числе проектные работы по ремонтам и реконструкции объектов муниципальной собственности, охрану, и (или) хранение имущества, его страхование, на коммунальные услуги по временно незанятым муниципальным помещениям, взносы на капитальный ремонт жилищного фонда</t>
  </si>
  <si>
    <t>131011И030</t>
  </si>
  <si>
    <t>Организация изготовления технической, кадастровой документации на объекты муниципальной собственности, в том числе и бесхозяйных объектов, выполнение кадастровых работ, инвентарных работ, получение сведений (выписок) об объектах муниципальной собственности</t>
  </si>
  <si>
    <t>131011И040</t>
  </si>
  <si>
    <t>Организация выполнения земельно-кадастровых работ, межевание земельных участков, топографической, горизонтальной съемки, разработка проектов (планов, схем) для целей земельного кадастра, градостроительства и землеустройства, вынос в натуру границ объектов капитального строительства, земельных участков, подготовка карта-планов объектов землеустройства</t>
  </si>
  <si>
    <t>131021И050</t>
  </si>
  <si>
    <t>Проведение работ по оценке рыночной стоимости объектов недвижимости, а также движимых объектов при продаже, аренде, выкупе, обмене и иных сделках, в том числе при проведении аукциона на право на заключение договора на установку и эксплуатацию рекламной конструкции, а также на проведение торгов, в том числе по земельным участкам и рекламным конструкциям</t>
  </si>
  <si>
    <t>131021И060</t>
  </si>
  <si>
    <t>Перечисление налога на добавленную стоимость, при реализации (передаче) на территории Российской Федерации муниципального имущества, не закрепленного за муниципальными предприятиями и учреждениями, составляющего казну муниципального образования "Кунгурский муниципальный район" физическим лицам, не являющимися индивидуальными предпринимателями, уплата земельного налога, государственная пошлина</t>
  </si>
  <si>
    <t>132011И070</t>
  </si>
  <si>
    <t>Внесение корректировки в документы территориального планирования Кунгурского муниципального района (схема территориального планирования Кунгурского муниципального района, генеральные планы сельских поселений Кунгурского муниципального района)</t>
  </si>
  <si>
    <t>132011И080</t>
  </si>
  <si>
    <t>Внесение корректировки в документы градостроительного зонирования Кунгурского муниципального района (правила землепользования и застройки сельских поселений Кунгурского муниципального района)</t>
  </si>
  <si>
    <t>132031И100</t>
  </si>
  <si>
    <t>Организация демонтажа самовольных построек, рекламных конструкций, в том числе демонтаж, транспортировка, хранение, восстановление благоустройства, иных расходов, связанных с демонтажем самовольно установленных построек, рекламных конструкций, в том числе осуществление расчета стоимости, составление сметы расходов по демонтажу, транспортировке, хранению рекламных конструкций, самовольных построек, восстановлению благоустройства, иных расходов, связанных с демонтажем самовольно установленных построек, рекламных конструкций</t>
  </si>
  <si>
    <t>1330100090</t>
  </si>
  <si>
    <t>133012И030</t>
  </si>
  <si>
    <t>Распоряжение земельными участками, государственная собственность на которые не разграничена</t>
  </si>
  <si>
    <t>13301ПИ110</t>
  </si>
  <si>
    <t>Выполнение отдельных полномочий в области жилищных отношений, принятых от сельских поселений в соответствии с заключенными соглашениями</t>
  </si>
  <si>
    <t>1410100200</t>
  </si>
  <si>
    <t>1420100090</t>
  </si>
  <si>
    <t>1420100100</t>
  </si>
  <si>
    <t>1420200090</t>
  </si>
  <si>
    <t>1420200100</t>
  </si>
  <si>
    <t>142022Е110</t>
  </si>
  <si>
    <t>Образование комиссий по делам несовершеннолетних и защите их прав и организацию их деятельности</t>
  </si>
  <si>
    <t>1420400090</t>
  </si>
  <si>
    <t>1420400100</t>
  </si>
  <si>
    <t>142041Р030</t>
  </si>
  <si>
    <t>Заключение договоров о получении услуг по сопровождению и обновлению программного обеспечения "БД "СтройЭксперт" вариант "Лидер"</t>
  </si>
  <si>
    <t>1420500090</t>
  </si>
  <si>
    <t>142061Р020</t>
  </si>
  <si>
    <t>Заключение договора о предоставлении доступа к административному интерфейсу официального сайта Кунгурского муниципального района</t>
  </si>
  <si>
    <t>1500100110</t>
  </si>
  <si>
    <t>150011Ц010</t>
  </si>
  <si>
    <t>Текущий ремонт зданий, помещений</t>
  </si>
  <si>
    <t>Приведение в соответствие с Правилами пожарной безопасности, первичных средств пожаротушения, материалов ограждающих конструкций административных помещений</t>
  </si>
  <si>
    <t>1500300110</t>
  </si>
  <si>
    <t>1500400110</t>
  </si>
  <si>
    <t>150041Ц070</t>
  </si>
  <si>
    <t>Уплата земельного налога и налога на имущество в сроки установленные законодательством</t>
  </si>
  <si>
    <t>160012Е050</t>
  </si>
  <si>
    <t>Обеспечение жильем молодых семей</t>
  </si>
  <si>
    <t>1600150200</t>
  </si>
  <si>
    <t>Мероприятия подпрограммы "Обеспечение жильем молодых семей" федеральной целевой программы "Жилище" на 2015-2020 годы</t>
  </si>
  <si>
    <t>16001L0200</t>
  </si>
  <si>
    <t>Предоставление социальных выплат молодым семьям на приобретение (строительство) жилья на территории Пермского края</t>
  </si>
  <si>
    <t>16001R0200</t>
  </si>
  <si>
    <t>Предоставление социальных выплат молодым семьям на приобретение (строительство) жилья (в рамках федеральной целевой программы "Жилище" на 2015-2020 годы</t>
  </si>
  <si>
    <t>16001П0050</t>
  </si>
  <si>
    <t>Администрирование отдельных полномочий по улучшению жилищных условий населения</t>
  </si>
  <si>
    <t>5110100010</t>
  </si>
  <si>
    <t>Глава сельского поселения</t>
  </si>
  <si>
    <t>5110100040</t>
  </si>
  <si>
    <t>Депутаты представительного органа сельского поселения</t>
  </si>
  <si>
    <t>5110100090</t>
  </si>
  <si>
    <t>Аппарат администрации сельского поселения</t>
  </si>
  <si>
    <t>5110100100</t>
  </si>
  <si>
    <t>Содержание структурных подразделений администрации сельского поселения</t>
  </si>
  <si>
    <t>5110100200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</si>
  <si>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муниципальных служащих, а также на подготовку кадров для муниципальной службы</t>
  </si>
  <si>
    <t>5110100250</t>
  </si>
  <si>
    <t>Аппарат Совета депутатов сельского поселения</t>
  </si>
  <si>
    <t>513012П160</t>
  </si>
  <si>
    <t>Составление протоколов об административных правонарушениях</t>
  </si>
  <si>
    <t>5130151180</t>
  </si>
  <si>
    <t>Осуществление первичного воинского учета на территориях, где отсутствуют военные комиссариаты</t>
  </si>
  <si>
    <t>5210100120</t>
  </si>
  <si>
    <t>Средства на исполнение решений судов, вступивших в законную силу</t>
  </si>
  <si>
    <t>5210100130</t>
  </si>
  <si>
    <t>Мероприятия по содействию занятости населения</t>
  </si>
  <si>
    <t>5210100180</t>
  </si>
  <si>
    <t>Уплата членских взносов в Совет муниципальных образований</t>
  </si>
  <si>
    <t>5210180010</t>
  </si>
  <si>
    <t>Пенсии за выслугу лет лицам, замещающим муниципальные должности муниципального образования, муниципальным служащим</t>
  </si>
  <si>
    <t>5210400260</t>
  </si>
  <si>
    <t>Обеспечение подготовки и проведения муниципальных выборов</t>
  </si>
  <si>
    <t>5210700020</t>
  </si>
  <si>
    <t>Оплата услуг средств массовой информации</t>
  </si>
  <si>
    <t>5210700030</t>
  </si>
  <si>
    <t>Оплата услуг за предоставление доступа и обслуживание официального интернет-сайта</t>
  </si>
  <si>
    <t>5210800070</t>
  </si>
  <si>
    <t>Резервный фонд администрации сельского поселения</t>
  </si>
  <si>
    <t>5211000050</t>
  </si>
  <si>
    <t>Владение, пользование и распоряжение имуществом, находящимся в муниципальной собственности поселения</t>
  </si>
  <si>
    <t>5211000270</t>
  </si>
  <si>
    <t>Содержание имущества, находящегося в муниципальной собственности поселения, за счет доходов, поступающих в порядке возмещения расходов, понесенных в связи с эксплуатацией имущества поселения</t>
  </si>
  <si>
    <t>5212000060</t>
  </si>
  <si>
    <t>Проведение мероприятий местного значения</t>
  </si>
  <si>
    <t>5212300220</t>
  </si>
  <si>
    <t>Обеспечение условий для развития на территории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</si>
  <si>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5213900080</t>
  </si>
  <si>
    <t>Трудоустройство несовершеннолетних детей</t>
  </si>
  <si>
    <t>5213900280</t>
  </si>
  <si>
    <t>Организация и осуществление мероприятий по работе с детьми и молодежью</t>
  </si>
  <si>
    <t>5224000210</t>
  </si>
  <si>
    <t>Мероприятия в области использования, охраны водных объектов и гидротехнических сооружений</t>
  </si>
  <si>
    <t>523002С020</t>
  </si>
  <si>
    <t>5311721100</t>
  </si>
  <si>
    <t>Мероприятия по пожарной безопасности</t>
  </si>
  <si>
    <t>5311721200</t>
  </si>
  <si>
    <t>Содержание добровольной пожарной дружины</t>
  </si>
  <si>
    <t>5311721300</t>
  </si>
  <si>
    <t>Содержание муниципальной пожарной охраны</t>
  </si>
  <si>
    <t>5421241300</t>
  </si>
  <si>
    <t>Содержание автомобильных дорог и искусственных сооружений на них</t>
  </si>
  <si>
    <t>5421241400</t>
  </si>
  <si>
    <t>Капитальный ремонт и ремонт автомобильных дорог общего пользования населенных пунктов сельского поселения и искусственных сооружений на них</t>
  </si>
  <si>
    <t>54212SТ080</t>
  </si>
  <si>
    <t>Софинансирование расходов по проектированию, строительству (реконструкции), капитальному ремонту и ремонту автомобильных дорог общего пользования местного значения, обеспечивающих доступность земельных участков, предоставленных многодетным семьям для индивидуального жилищного строительства</t>
  </si>
  <si>
    <t>5512877100</t>
  </si>
  <si>
    <t>Организация благоустройства территории поселения (включая освещение улиц, озеленение территорий, установку указателей с наименованиями улиц и номерами домов, размещение и содержание малых архитектурных форм)</t>
  </si>
  <si>
    <t>5512877400</t>
  </si>
  <si>
    <t>Прочие мероприятия по благоустройству поселений</t>
  </si>
  <si>
    <t>5521142000</t>
  </si>
  <si>
    <t>5521176100</t>
  </si>
  <si>
    <t>Мероприятия в области коммунального хозяйства</t>
  </si>
  <si>
    <t>5521176200</t>
  </si>
  <si>
    <t>Расходы по уплате налогов и иных обязательных отчислений по объектам коммунального хозяйства</t>
  </si>
  <si>
    <t>55211SР050</t>
  </si>
  <si>
    <t>5521375100</t>
  </si>
  <si>
    <t>Капитальный ремонт и ремонт муниципального жилищного фонда</t>
  </si>
  <si>
    <t>5521375200</t>
  </si>
  <si>
    <t>Мероприятия в области жилищного хозяйства</t>
  </si>
  <si>
    <t>5521375300</t>
  </si>
  <si>
    <t>Расходы по уплате налогов и иных обязательных отчислений по муниципальному жилищному фонду и объектам ЖКХ</t>
  </si>
  <si>
    <t>5522777500</t>
  </si>
  <si>
    <t>Организация сбора и вывоза бытовых отходов и мусора</t>
  </si>
  <si>
    <t>5523177600</t>
  </si>
  <si>
    <t>Организация ритуальных услуг и содержание мест захоронения</t>
  </si>
  <si>
    <t>5612000110</t>
  </si>
  <si>
    <t>Обеспечение деятельности муниципальных культурно-досуговых учреждений (оказание услуг, выполнение работ)</t>
  </si>
  <si>
    <t>5612000240</t>
  </si>
  <si>
    <t>Создание условий для организации досуга и обеспечения жителей поселения услугами муниципальных культурно-досуговых учреждений</t>
  </si>
  <si>
    <t>5621900110</t>
  </si>
  <si>
    <t>Обеспечение деятельности муниципальных учреждений (оказание услуг, выполнение работ)</t>
  </si>
  <si>
    <t>5621900230</t>
  </si>
  <si>
    <t>Мероприятия по обеспечению доступа населения к информационно-библиотечным ресурсам</t>
  </si>
  <si>
    <t>Средства Фонда содействия реформированию ЖКХ на обеспечение мероприятий по капитальному ремонту многоквартирных домов</t>
  </si>
  <si>
    <t>5721378300</t>
  </si>
  <si>
    <t>Мероприятия по переселению граждан из жилого фонда, признанного непригодным для проживания</t>
  </si>
  <si>
    <t>Софинансирование за счет средств местного бюджета мероприятий по капитальному ремонту многоквартирных домов</t>
  </si>
  <si>
    <t>9100000010</t>
  </si>
  <si>
    <t>Глава Кунгурского муниципального района</t>
  </si>
  <si>
    <t>9100000020</t>
  </si>
  <si>
    <t>Председатель Земского Собрания Кунгурского муниципального района</t>
  </si>
  <si>
    <t>9100000030</t>
  </si>
  <si>
    <t>Руководитель Контрольно-счетной палаты муниципального образования "Кунгурский муниципальный район"</t>
  </si>
  <si>
    <t>9100000040</t>
  </si>
  <si>
    <t>Депутаты Земского Собрания Кунгурского муниципального района</t>
  </si>
  <si>
    <t>9100000090</t>
  </si>
  <si>
    <t>910002Е110</t>
  </si>
  <si>
    <t>910002П160</t>
  </si>
  <si>
    <t>910002С080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</si>
  <si>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</si>
  <si>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</si>
  <si>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</si>
  <si>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9100059300</t>
  </si>
  <si>
    <t>Государственная регистрация актов гражданского состояния</t>
  </si>
  <si>
    <t>91000П0010</t>
  </si>
  <si>
    <t>Выполнение отдельных полномочий по работе комиссий по соблюдению требований к служебному поведению муниципальных служащих и урегулированию конфликта интересов, принятых от сельских поселений в соответствии с заключенными соглашениями</t>
  </si>
  <si>
    <t>91000П0020</t>
  </si>
  <si>
    <t>Выполнение отдельных полномочий по организации исполнения бюджета сельских поселений, принятых от сельских поселений в соответствии с заключенными соглашениями</t>
  </si>
  <si>
    <t>91000П0030</t>
  </si>
  <si>
    <t>Выполнение отдельных полномочий по осуществлению контроля за формированием и исполнением бюджета сельского поселения, принятых от сельских поселений в соответствии с заключенными соглашениями</t>
  </si>
  <si>
    <t>91000П0040</t>
  </si>
  <si>
    <t>Выполнение отдельных полномочий по обследованию частного жилого фонда и признанию нуждающимися в улучшении жилищных условий ветеранов ВОВ, членов семей погибших (умерших) инвалидов и участников ВОВ, принятых от сельских поселений в соответствии с заключенными соглашениями</t>
  </si>
  <si>
    <t>9200000110</t>
  </si>
  <si>
    <t>920001Н010</t>
  </si>
  <si>
    <t>Обеспечение работников учреждений бюджетной сферы Кунгурского муниципального района путевками на санаторно-курортное лечение и оздоровление</t>
  </si>
  <si>
    <t>920001Н020</t>
  </si>
  <si>
    <t>Резервный фонд администрации Кунгурского муниципального района</t>
  </si>
  <si>
    <t>920001Н030</t>
  </si>
  <si>
    <t>Исполнение решений судов, вступивших в законную силу</t>
  </si>
  <si>
    <t>920001Н040</t>
  </si>
  <si>
    <t>Членские взносы в Совет муниципальных образований</t>
  </si>
  <si>
    <t>920001Н050</t>
  </si>
  <si>
    <t>Выпуск официального бюллетеня органов местного самоуправления муниципального образования "Кунгурский муниципальный район"</t>
  </si>
  <si>
    <t>920001Н060</t>
  </si>
  <si>
    <t>Размещение информационных материалов в печатных средствах массовой информации</t>
  </si>
  <si>
    <t>920001Н100</t>
  </si>
  <si>
    <t>Конкурс социальных и культурных проектов Кунгурского муниципального района</t>
  </si>
  <si>
    <t>920002С070</t>
  </si>
  <si>
    <t>9200051340</t>
  </si>
  <si>
    <t>Обеспечение жильем отдельных категорий граждан, установленных Федеральным законом от 12 января 1995 г. № 5-ФЗ "О ветеранах", в соответствии с Указом Президента Российской Федерации от 7 мая 2008 г. № 714 "Об обеспечении жильем ветеранов Великой Отечественной войны 1941 - 1945 годов"</t>
  </si>
  <si>
    <t>9200051350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</si>
  <si>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</si>
  <si>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9200053910</t>
  </si>
  <si>
    <t>Проведение Всероссийской сельскохозяйственной переписи в 2016 году</t>
  </si>
  <si>
    <t>9200080010</t>
  </si>
  <si>
    <t>СП</t>
  </si>
  <si>
    <t>Распр. КП - расходы 2кв</t>
  </si>
  <si>
    <t>031011Б270</t>
  </si>
  <si>
    <t>031031Б260</t>
  </si>
  <si>
    <t>Монтаж системы видеонаблюдения в рамках антитеррористической защищенности зданий</t>
  </si>
  <si>
    <t>035011Б250</t>
  </si>
  <si>
    <t>Приобретение спасательного инвентаря (инструмента) в передвижной пункт управления районного звена ТП РСЧС</t>
  </si>
  <si>
    <t>0410150180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</si>
  <si>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</si>
  <si>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04101ПУ030</t>
  </si>
  <si>
    <t>0420142000</t>
  </si>
  <si>
    <t>06201L0530</t>
  </si>
  <si>
    <t>Поддержка начинающих крестьянских (фермерских) хозяйств</t>
  </si>
  <si>
    <t>06201R0530</t>
  </si>
  <si>
    <t>Поддержка начинающих фермеров</t>
  </si>
  <si>
    <t>0620250550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</si>
  <si>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</si>
  <si>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072012Н320</t>
  </si>
  <si>
    <t>Обеспечение воспитания и обучения детей-инвалидов в общеобразовательных организациях, реализующих образовательные программы дошкольного образования</t>
  </si>
  <si>
    <t>0720170460</t>
  </si>
  <si>
    <t>Единовременная денежная выплата обучающимся из малоимущих семей, поступившим в первый класс общеобразовательной организации</t>
  </si>
  <si>
    <t>не используется</t>
  </si>
  <si>
    <t>0740243000</t>
  </si>
  <si>
    <t>Строительство и приобретение жилых помещений для формирования специализированного жилищного фонда Кунгурского муниципального района для обеспечения жилыми помещениями специалистов бюджетной сферы, по договорам найма специализированных жилых помещений</t>
  </si>
  <si>
    <t>07402SС070</t>
  </si>
  <si>
    <t>081031Я210</t>
  </si>
  <si>
    <t>Приведение в нормативное состояние объектов</t>
  </si>
  <si>
    <t>0810342000</t>
  </si>
  <si>
    <t>113012С090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</si>
  <si>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</si>
  <si>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142012Е110</t>
  </si>
  <si>
    <t>1420600100</t>
  </si>
  <si>
    <t>150021Ц050</t>
  </si>
  <si>
    <t>150031Ц060</t>
  </si>
  <si>
    <t>Приобретение, модернизация автотранспортных средств</t>
  </si>
  <si>
    <t>150031Ц080</t>
  </si>
  <si>
    <t>Приобретение оборудования для гаража МБУ "ЦЭЗ" и расходных материалов для оборудования</t>
  </si>
  <si>
    <t>510012Р100</t>
  </si>
  <si>
    <t>Краевой конкурс на звание "Самое благоустроенное городское (сельское) поселение Пермского края"</t>
  </si>
  <si>
    <t>513012У140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</si>
  <si>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эвтацизии, утилизации</t>
  </si>
  <si>
    <t>5211000170</t>
  </si>
  <si>
    <t>Обеспечение условий для беспрепятственного доступа инвалидов к общественным зданиям</t>
  </si>
  <si>
    <t>5221600190</t>
  </si>
  <si>
    <t>Предупреждение и ликвидация последствий чрезвычайных ситуаций и стихийных бедствий природного и техногенного характера</t>
  </si>
  <si>
    <t>523002У130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</si>
  <si>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</si>
  <si>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542121Ж110</t>
  </si>
  <si>
    <t>Капитальный ремонт и ремонт автомобильных дорог общего пользования населенных пунктов сельских поселений Кунгурского муниципального района</t>
  </si>
  <si>
    <t>54212SP050</t>
  </si>
  <si>
    <t>544122Р050</t>
  </si>
  <si>
    <t>Субсидия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</si>
  <si>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550112Р100</t>
  </si>
  <si>
    <t>552111Ж010</t>
  </si>
  <si>
    <t>Ремонт и капитальный ремонт, замена систем теплоснабжения</t>
  </si>
  <si>
    <t>552111Ж020</t>
  </si>
  <si>
    <t>Ремонт и капитальный ремонт, замена систем водоснабжения</t>
  </si>
  <si>
    <t>552111Ж030</t>
  </si>
  <si>
    <t>Ремонт и капитальный ремонт, замена систем водоотведения и очистки сточных вод</t>
  </si>
  <si>
    <t>5521309501</t>
  </si>
  <si>
    <t>55213S9601</t>
  </si>
  <si>
    <t>5601951470</t>
  </si>
  <si>
    <t>Государственная поддержка муниципальных учреждений культуры в рамках подпрограммы "Искусство" государственной программы РФ "Развитие культуры и туризма на 2013-2020 годы"</t>
  </si>
  <si>
    <t>5601951480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</si>
  <si>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</si>
  <si>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561201Н100</t>
  </si>
  <si>
    <t>Создание условий для организации досуга и обеспечения жителей поселения услугами муниципальных культурно-досуговых учреждений в рамках Конкурса социальных и культурных проектов Кунгурского муниципального района</t>
  </si>
  <si>
    <t>5612042000</t>
  </si>
  <si>
    <t>5621951460</t>
  </si>
  <si>
    <t>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</si>
  <si>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910002П180</t>
  </si>
  <si>
    <t>Осуществление полномочий по созданию и организации деятельности административных комиссий</t>
  </si>
  <si>
    <t>920001Н090</t>
  </si>
  <si>
    <t>Исполнение постановлений об административных правонарушениях</t>
  </si>
  <si>
    <t>920001Н110</t>
  </si>
  <si>
    <t>Проведение межмуниципального семинара депутатов представительных органов</t>
  </si>
  <si>
    <t>920001Н130</t>
  </si>
  <si>
    <t>Судебные расходы на ведение процедуры банкротства</t>
  </si>
  <si>
    <t>92000SС070</t>
  </si>
  <si>
    <t>0330342000</t>
  </si>
  <si>
    <t>0810251470</t>
  </si>
  <si>
    <t>Государственная поддержка муниципальных учреждений культуры в рамках подпрограммы "Искусство" государственной программы Российской Федерации "Развитие культуры и туризма" на 2013-2020 годы</t>
  </si>
  <si>
    <t>0810251480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</si>
  <si>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</si>
  <si>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111011Ж010</t>
  </si>
  <si>
    <t>111011Ж020</t>
  </si>
  <si>
    <t>111011Ж030</t>
  </si>
  <si>
    <t>112021Ж110</t>
  </si>
  <si>
    <t>51101П0010</t>
  </si>
  <si>
    <t>Финансовое обеспечение выполнения отдельных полномочий по работе комиссии по соблюдению требований к служебному поведению муниципальных служащих и урегулированию конфликта интересов, переданных муниципальному району в соответствии с заключенными соглашениями</t>
  </si>
  <si>
    <t>51101П0020</t>
  </si>
  <si>
    <t>Финансовое обеспечение выполнения отдельных полномочий по организации исполнения бюджета сельского поселения, переданных муниципальному району в соответствии с заключенными соглашениями</t>
  </si>
  <si>
    <t>51101П0030</t>
  </si>
  <si>
    <t>Финансовое обеспечение выполнения отдельных полномочий по осуществлению контроля за исполнением бюджета сельского поселения, переданных муниципальному району в соответствии с заключенными соглашениями</t>
  </si>
  <si>
    <t>51101П0040</t>
  </si>
  <si>
    <t>Финансовое обеспечение выполнения отдельных полномочий по обследованию частного жилого фонда и признанию нуждающимися в улучшении жилищных условий ветеранов ВОВ, членов семей погибших (умерших) инвалидов и участников ВОВ, переданных муниципальному району в соответствии с заключенными соглашениями</t>
  </si>
  <si>
    <t>51101П0050</t>
  </si>
  <si>
    <t>Финансовое обеспечение администрирования отдельных полномочий по улучшению жилищных условий населения в рамках муниципальной программы Кунгурского муниципального района "Улучшение жилищных условий молодых семей на территории Кунгурского муниципального района"</t>
  </si>
  <si>
    <t>51101ПИ110</t>
  </si>
  <si>
    <t>Финансовое обеспечение выполнения отдельных полномочий в области жилищных отношений, переданных муниципальному району в соответствии с заключенными соглашениями</t>
  </si>
  <si>
    <t>51101ПУ030</t>
  </si>
  <si>
    <t>Финансовое обеспечение администрирования отдельных полномочий по улучшению жилищных условий населения в рамках муниципальной программы Кунгурского муниципального района "Устойчивое развитие сельских территорий Кунгурского муниципального района"</t>
  </si>
  <si>
    <t>57213L0180</t>
  </si>
  <si>
    <t>Улучшение жилищных условий граждан, проживающих в сельской местности, в том числе молодых семей и молодых специалистов, в рамках муниципальной программы Кунгурского муниципального района "Устойчивое развитие сельских территорий Кунгурского муниципального района"</t>
  </si>
  <si>
    <t>57213L0200</t>
  </si>
  <si>
    <t>Предоставление социальных выплат молодым семьям на приобретение (строительство) жилья на территории Пермского края в рамках муниципальной программы Кунгурского муниципального района "Улучшение жилищных условий молодых семей на территории Кунгурского муниципального района"</t>
  </si>
  <si>
    <t>920001Н070</t>
  </si>
  <si>
    <t>Выравнивание бюджетной обеспеченности поселений из районного фонда финансовой поддержки поселений</t>
  </si>
  <si>
    <t>920001Н080</t>
  </si>
  <si>
    <t>Иные межбюджетные трансферты на оказание финансовой помощи сельским поселениям в связи с несбалансированностью бюджетов поселений</t>
  </si>
  <si>
    <t>Распр. КП - расходы 3кв</t>
  </si>
  <si>
    <t>Уточненный  план 9 мес.</t>
  </si>
  <si>
    <t>031011Б280</t>
  </si>
  <si>
    <t>031031Б100</t>
  </si>
  <si>
    <t>034011Б300</t>
  </si>
  <si>
    <t>035011Б310</t>
  </si>
  <si>
    <t>042012Л040</t>
  </si>
  <si>
    <t>04201SЛ040</t>
  </si>
  <si>
    <t>061021С130</t>
  </si>
  <si>
    <t>071032Н040</t>
  </si>
  <si>
    <t>0750150970</t>
  </si>
  <si>
    <t>0810100110</t>
  </si>
  <si>
    <t>0810251440</t>
  </si>
  <si>
    <t>113011Ж120</t>
  </si>
  <si>
    <t>120031Э040</t>
  </si>
  <si>
    <t>141021Р010</t>
  </si>
  <si>
    <t>1420159300</t>
  </si>
  <si>
    <t>1420459300</t>
  </si>
  <si>
    <t>1420559300</t>
  </si>
  <si>
    <t>150011Ц020</t>
  </si>
  <si>
    <t>150011Ц090</t>
  </si>
  <si>
    <t>525001И070</t>
  </si>
  <si>
    <t>531171Б330</t>
  </si>
  <si>
    <t>542121Ж130</t>
  </si>
  <si>
    <t>54212SТ050</t>
  </si>
  <si>
    <t>544122Т050</t>
  </si>
  <si>
    <t>561201Ж010</t>
  </si>
  <si>
    <t>920002Л040</t>
  </si>
  <si>
    <t>Приобретение металлоискателя для обеспечения общественной безопасности при проведении массовых мероприятий</t>
  </si>
  <si>
    <t>Изготовление тематического видеоролика "Как уберечь ребенка от гибели"</t>
  </si>
  <si>
    <t>Обучение руководства и должностных лиц гражданской обороны и районного звена ТП РСЧС</t>
  </si>
  <si>
    <t>Мероприятия по обустройству и продвижению туристских маршрутов по Пермскому краю</t>
  </si>
  <si>
    <t>Мероприятия по обустройству и продвижению туристских маршрутов по Кунгурскому муниципальному району</t>
  </si>
  <si>
    <t>Предоставление субсидий на вовлечение неиспользуемых сельскохозяйственных земель в сельскохозяйственный оборот</t>
  </si>
  <si>
    <t>Внедрение федеральных государственных образовательных стандартов дошкольного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</si>
  <si>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</si>
  <si>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Комплектование книжных фондов библиотек муниципальных образований</t>
  </si>
  <si>
    <t>Приобретение автотранспорта для пассажирских перевозок</t>
  </si>
  <si>
    <t>Проведение мероприятий по экологическому образованию и просвещению (конкурсы рисунков, фотовыставки, конференции, круглые столы и другие)</t>
  </si>
  <si>
    <t>Информирование населения по вопросам муниципальной службы в Кунгурском муниципальном районе</t>
  </si>
  <si>
    <t>Капитальный ремонт зданий, помещений</t>
  </si>
  <si>
    <t>Приведение административных помещений в соответствие с предписаниями тепловой энергетической компаниии</t>
  </si>
  <si>
    <t>Выполнение отдельных полномочий, принятых от муниципального района в соответствии с заключенными соглашениями, по утверждению генерального плана сельского поселения</t>
  </si>
  <si>
    <t>Приобретение и установка извещателей пожарных дымовых оптико-электронных автономных ДИП-142</t>
  </si>
  <si>
    <t>Обустройство пожарных водоемов в сельских поселениях</t>
  </si>
  <si>
    <t>Капитальный ремонт и ремонт мостов на дорогах общего пользования в населенных пунктах сельских поселений Кунгурского муниципального района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</si>
  <si>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</si>
  <si>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Мероприятия по обустройству и продвижению туристических маршрутов по Пермскому краю</t>
  </si>
  <si>
    <t>0907</t>
  </si>
  <si>
    <t>Санитарно-эпидемиологическое благополучие</t>
  </si>
  <si>
    <t>ЗДРАВООХРАНЕНИЕ</t>
  </si>
  <si>
    <t>Исполнено за 2016 год</t>
  </si>
  <si>
    <t xml:space="preserve">Остаток от плана 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</si>
  <si>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2016 год, руб.</t>
    </r>
  </si>
  <si>
    <t>0900</t>
  </si>
  <si>
    <t xml:space="preserve"> на 01.01.2017 г.</t>
  </si>
  <si>
    <t>521231Н100</t>
  </si>
  <si>
    <t>522161Б350</t>
  </si>
  <si>
    <t>Приобретение и установка звуковой сигнализации (извещатели) для оповещения населения в сельских поселениях</t>
  </si>
  <si>
    <t>Софинансирование за счет средств местного бюджета проектирования, строительства (реконструкции), капитального ремонта и ремонта автомобильных дорог общего пользования местного значения в рамках Государственной программы Пермского края "Развитие транспортной системы"</t>
  </si>
  <si>
    <t>552111Ж140</t>
  </si>
  <si>
    <t>Приобретение биологических очистных сооружений и сетей канализации от с.Плеханово к очистным сооружениям</t>
  </si>
  <si>
    <t>552131Б290</t>
  </si>
  <si>
    <t>552131Н150</t>
  </si>
  <si>
    <t>Приобретение жилых помещений для формирования муниципального жилищного фонда сельского поселения для обеспечения жилыми помещениями по договорам найма жилых помещений</t>
  </si>
  <si>
    <t>5521344000</t>
  </si>
  <si>
    <t>561201М020</t>
  </si>
  <si>
    <t>Организация и проведение конкурса на лучшую постановку работы с молодежью</t>
  </si>
  <si>
    <t>Администрация Комсомольского сельского поселения</t>
  </si>
  <si>
    <t>Дата печати 14.01.2017 (14:44:21)</t>
  </si>
  <si>
    <t>через район</t>
  </si>
  <si>
    <t>краевые</t>
  </si>
  <si>
    <t>федеральные</t>
  </si>
  <si>
    <t>районные</t>
  </si>
  <si>
    <t>свои</t>
  </si>
  <si>
    <t>в т.ч. краевые и федеральные через район</t>
  </si>
  <si>
    <t>из других бюджетов</t>
  </si>
  <si>
    <t>Дата печати 19.01.2017 (13:43:03)</t>
  </si>
  <si>
    <t>Бюджет: Бюджет Кунгурского муниципального района</t>
  </si>
  <si>
    <t>0100150640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</si>
  <si>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</si>
  <si>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01001R0640</t>
  </si>
  <si>
    <t>Государственная поддержка малого и среднего предпринимательства, включая крестьянские (фермерские) хозяйства</t>
  </si>
  <si>
    <t>020031Ф050</t>
  </si>
  <si>
    <t>Организация и проведение учебно-тренировочных сборов для спортсменов Кунгурского муниципального района</t>
  </si>
  <si>
    <t>020041Ф070</t>
  </si>
  <si>
    <t>Проведение праздника "Бал олимпийцев"</t>
  </si>
  <si>
    <t>Приобретение и установка оборудования для оснащения автоматизированного рабочего места диспетчера 112</t>
  </si>
  <si>
    <t>033031Б160</t>
  </si>
  <si>
    <t>Ремонт источников наружного противопожарного водоснабжения</t>
  </si>
  <si>
    <t>033031Б330</t>
  </si>
  <si>
    <t>033041Б290</t>
  </si>
  <si>
    <t>035011Б340</t>
  </si>
  <si>
    <t>Публикация материалов в средствах массовой информации с пропагандой действий населения в чрезвычайных ситуациях мирного и военного времени</t>
  </si>
  <si>
    <t>035011Б350</t>
  </si>
  <si>
    <t>063011С110</t>
  </si>
  <si>
    <t>063011С140</t>
  </si>
  <si>
    <t>Компенсация части затрат на подготовку и проведение Дня работника сельского хозяйства и перерабатывающей промышленности</t>
  </si>
  <si>
    <t>0730370450</t>
  </si>
  <si>
    <t>Единовременная премия обучающимся, награжденным знаком отличия Пермского края "Гордость Пермского края"</t>
  </si>
  <si>
    <t>074012Н240</t>
  </si>
  <si>
    <t>Стимулирование педагогических работников по результатам обучения школьников</t>
  </si>
  <si>
    <t>07501L0970</t>
  </si>
  <si>
    <t>Софинансирование за счет средств местного бюджета создания в общеобразовательных организациях, расположенных в сельской местности, условий для занятий физической культурой и спортом</t>
  </si>
  <si>
    <t>07501R0970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</si>
  <si>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в целях софинансирования мероприятия в рамках государственной программы "Развитие образования" на 2013-2020 годы</t>
  </si>
  <si>
    <t>081011Я070</t>
  </si>
  <si>
    <t>0810251460</t>
  </si>
  <si>
    <t>09001L2361</t>
  </si>
  <si>
    <t>0900252368</t>
  </si>
  <si>
    <t>Реализация мероприятий федеральной целевой программы "Укрепление единства российской нации и этнокультурное развитие народов России (2014 - 2020 годы)" (поддержка муниципальных программ)</t>
  </si>
  <si>
    <t>09002L2362</t>
  </si>
  <si>
    <t>09002L2364</t>
  </si>
  <si>
    <t>Участие муниципальных служащих в форумах по вопросам межнациональных отношений</t>
  </si>
  <si>
    <t>09002L2365</t>
  </si>
  <si>
    <t>09002R2368</t>
  </si>
  <si>
    <t>Мероприятия, направленные на укрепление гражданского единства и гармонизацию межнациональных отношений в рамках государственной программы Пермского края "Обеспечение взаимодействия общества и власти"</t>
  </si>
  <si>
    <t>09003L2366</t>
  </si>
  <si>
    <t>09003L2367</t>
  </si>
  <si>
    <t>09003L2368</t>
  </si>
  <si>
    <t>09003L2369</t>
  </si>
  <si>
    <t>09003R2369</t>
  </si>
  <si>
    <t>Мероприятия, направленные на содействие этнокультурному многообразию народов, проживающих в Пермском крае, в рамках государственной программы Пермского края "Обеспечение взаимодействия общества и власти"</t>
  </si>
  <si>
    <t>100011М020</t>
  </si>
  <si>
    <t>100011М030</t>
  </si>
  <si>
    <t>Организация и проведение конкурса на получение ежегодной молодежной премии главы Кунгурского муниципального района</t>
  </si>
  <si>
    <t>1000180030</t>
  </si>
  <si>
    <t>Ежегодная молодежная премия главы Кунгурского муниципального района</t>
  </si>
  <si>
    <t>111011Ж140</t>
  </si>
  <si>
    <t>112011Ж070</t>
  </si>
  <si>
    <t>Нанесение дорожной разметки</t>
  </si>
  <si>
    <t>112011Ж080</t>
  </si>
  <si>
    <t>Проведение паспортизации дорог</t>
  </si>
  <si>
    <t>112021Ж130</t>
  </si>
  <si>
    <t>112022Т050</t>
  </si>
  <si>
    <t>11202SТ050</t>
  </si>
  <si>
    <t>113011Ж150</t>
  </si>
  <si>
    <t>Осуществление регулярных пассажирских перевозок Кунгурского муниципального района по регулируемым тарифам, в целях возмещения части затрат на выполнение установленных контрактом работ</t>
  </si>
  <si>
    <t>131011И130</t>
  </si>
  <si>
    <t>Организация оценочных работ, по оспариванию кадастровой стоимости земельных участков включая проведение экспертизы отчета</t>
  </si>
  <si>
    <t>131021И120</t>
  </si>
  <si>
    <t>Осуществление муниципального земельного контроля</t>
  </si>
  <si>
    <t>131021И140</t>
  </si>
  <si>
    <t>Организация проведение экспертизы объектов недвижимого имущества, приобретаемых в муниципальную собственность Кунгурского муниципального района</t>
  </si>
  <si>
    <t>1420500100</t>
  </si>
  <si>
    <t>150011Ц100</t>
  </si>
  <si>
    <t>Ремонт системы отопления и опрессовка ее для подготовки к отопительному периоду</t>
  </si>
  <si>
    <t>920001Н140</t>
  </si>
  <si>
    <t>Создание условий для доведения до сведения жителей муниципального района официальной информации</t>
  </si>
  <si>
    <t>920001Н150</t>
  </si>
  <si>
    <t>Приобретение жилых помещений для формирования специализированного жилищного фонда сельских поселений для обеспечения жилыми помещениями по договорам найма специализированных жилых помещений</t>
  </si>
  <si>
    <t>920001Н160</t>
  </si>
  <si>
    <t>Ремонт объектов муниципальной собственности Кунгурского муниципального района</t>
  </si>
  <si>
    <t>920001Н180</t>
  </si>
  <si>
    <t>Приобретение сувенирной и презентационной продукции</t>
  </si>
  <si>
    <t>920001Н190</t>
  </si>
  <si>
    <t>Ежегодный взнос в АНО "Центр культурно-туристического развития "Предуралье"</t>
  </si>
  <si>
    <t>поселенческие</t>
  </si>
  <si>
    <t>краевые и федеральные - несредственно в СП</t>
  </si>
  <si>
    <t>краевые и федеральные - консолидация</t>
  </si>
  <si>
    <t>поступило от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</si>
</sst>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0.0%"/>
    <numFmt numFmtId="166" formatCode="[$-10419]###\ ###\ ###\ ###\ ##0.00"/>
    <numFmt numFmtId="167" formatCode="dd/mm/yyyy\ hh:mm"/>
  </numFmts>
  <fonts count="23" x14ac:knownFonts="1"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b/>
      <sz val="8"/>
      <name val="Arial Cyr"/>
    </font>
    <font>
      <sz val="8"/>
      <name val="Arial Cyr"/>
    </font>
    <font>
      <sz val="8"/>
      <color rgb="FFFF0000"/>
      <name val="Arial Cyr"/>
    </font>
    <font>
      <b/>
      <sz val="8.5"/>
      <name val="MS Sans Serif"/>
    </font>
    <font>
      <sz val="8.5"/>
      <name val="MS Sans Serif"/>
    </font>
    <font>
      <b/>
      <sz val="11"/>
      <name val="Times New Roman"/>
    </font>
    <font>
      <b/>
      <sz val="10"/>
      <color indexed="81"/>
      <name val="Tahoma"/>
      <charset val="1"/>
    </font>
    <font>
      <sz val="10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</cellStyleXfs>
  <cellXfs count="7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/>
    </xf>
    <xf numFmtId="166" fontId="11" fillId="0" borderId="5" xfId="3" applyNumberFormat="1" applyFont="1" applyFill="1" applyBorder="1" applyAlignment="1">
      <alignment horizontal="right" wrapText="1" readingOrder="1"/>
    </xf>
    <xf numFmtId="4" fontId="2" fillId="0" borderId="0" xfId="0" applyNumberFormat="1" applyFont="1"/>
    <xf numFmtId="165" fontId="5" fillId="0" borderId="2" xfId="2" applyNumberFormat="1" applyFont="1" applyBorder="1" applyAlignment="1">
      <alignment horizontal="right" vertical="center" wrapText="1"/>
    </xf>
    <xf numFmtId="165" fontId="3" fillId="0" borderId="4" xfId="2" applyNumberFormat="1" applyFont="1" applyBorder="1" applyAlignment="1">
      <alignment horizontal="right" vertical="center" wrapText="1"/>
    </xf>
    <xf numFmtId="165" fontId="5" fillId="0" borderId="2" xfId="2" applyNumberFormat="1" applyFont="1" applyBorder="1" applyAlignment="1">
      <alignment horizontal="right"/>
    </xf>
    <xf numFmtId="49" fontId="14" fillId="2" borderId="4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4" fontId="16" fillId="0" borderId="4" xfId="0" applyNumberFormat="1" applyFont="1" applyBorder="1" applyAlignment="1" applyProtection="1">
      <alignment horizontal="right" vertical="center" wrapText="1"/>
    </xf>
    <xf numFmtId="4" fontId="15" fillId="0" borderId="2" xfId="0" applyNumberFormat="1" applyFont="1" applyBorder="1" applyAlignment="1" applyProtection="1">
      <alignment horizontal="right"/>
    </xf>
    <xf numFmtId="165" fontId="5" fillId="0" borderId="7" xfId="2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 applyProtection="1">
      <alignment horizontal="left" vertical="center" wrapText="1"/>
    </xf>
    <xf numFmtId="49" fontId="15" fillId="0" borderId="3" xfId="0" applyNumberFormat="1" applyFont="1" applyBorder="1" applyAlignment="1" applyProtection="1">
      <alignment horizontal="center"/>
    </xf>
    <xf numFmtId="49" fontId="15" fillId="0" borderId="2" xfId="0" applyNumberFormat="1" applyFont="1" applyBorder="1" applyAlignment="1" applyProtection="1">
      <alignment horizontal="left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4" xfId="0" applyNumberFormat="1" applyFont="1" applyFill="1" applyBorder="1" applyAlignment="1" applyProtection="1">
      <alignment horizontal="left" vertical="center" wrapText="1"/>
    </xf>
    <xf numFmtId="4" fontId="16" fillId="3" borderId="4" xfId="0" applyNumberFormat="1" applyFont="1" applyFill="1" applyBorder="1" applyAlignment="1" applyProtection="1">
      <alignment horizontal="right" vertical="center" wrapText="1"/>
    </xf>
    <xf numFmtId="164" fontId="16" fillId="3" borderId="4" xfId="0" applyNumberFormat="1" applyFont="1" applyFill="1" applyBorder="1" applyAlignment="1" applyProtection="1">
      <alignment horizontal="left" vertical="center" wrapText="1"/>
    </xf>
    <xf numFmtId="49" fontId="16" fillId="4" borderId="4" xfId="0" applyNumberFormat="1" applyFont="1" applyFill="1" applyBorder="1" applyAlignment="1" applyProtection="1">
      <alignment horizontal="center" vertical="center" wrapText="1"/>
    </xf>
    <xf numFmtId="49" fontId="16" fillId="4" borderId="4" xfId="0" applyNumberFormat="1" applyFont="1" applyFill="1" applyBorder="1" applyAlignment="1" applyProtection="1">
      <alignment horizontal="left" vertical="center" wrapText="1"/>
    </xf>
    <xf numFmtId="4" fontId="16" fillId="4" borderId="4" xfId="0" applyNumberFormat="1" applyFont="1" applyFill="1" applyBorder="1" applyAlignment="1" applyProtection="1">
      <alignment horizontal="right" vertical="center" wrapText="1"/>
    </xf>
    <xf numFmtId="164" fontId="16" fillId="4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49" fontId="18" fillId="0" borderId="1" xfId="0" applyNumberFormat="1" applyFont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 vertical="center" wrapText="1"/>
    </xf>
    <xf numFmtId="165" fontId="3" fillId="0" borderId="6" xfId="2" applyNumberFormat="1" applyFont="1" applyBorder="1" applyAlignment="1">
      <alignment horizontal="right" vertical="center" wrapText="1"/>
    </xf>
    <xf numFmtId="0" fontId="19" fillId="0" borderId="0" xfId="0" applyFont="1" applyBorder="1" applyAlignment="1" applyProtection="1"/>
    <xf numFmtId="0" fontId="16" fillId="0" borderId="0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167" fontId="20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wrapText="1"/>
    </xf>
    <xf numFmtId="49" fontId="16" fillId="5" borderId="4" xfId="0" applyNumberFormat="1" applyFont="1" applyFill="1" applyBorder="1" applyAlignment="1" applyProtection="1">
      <alignment horizontal="center" vertical="center" wrapText="1"/>
    </xf>
    <xf numFmtId="49" fontId="16" fillId="5" borderId="4" xfId="0" applyNumberFormat="1" applyFont="1" applyFill="1" applyBorder="1" applyAlignment="1" applyProtection="1">
      <alignment horizontal="left" vertical="center" wrapText="1"/>
    </xf>
    <xf numFmtId="4" fontId="16" fillId="5" borderId="4" xfId="0" applyNumberFormat="1" applyFont="1" applyFill="1" applyBorder="1" applyAlignment="1" applyProtection="1">
      <alignment horizontal="right" vertical="center" wrapText="1"/>
    </xf>
    <xf numFmtId="49" fontId="16" fillId="6" borderId="4" xfId="0" applyNumberFormat="1" applyFont="1" applyFill="1" applyBorder="1" applyAlignment="1" applyProtection="1">
      <alignment horizontal="center" vertical="center" wrapText="1"/>
    </xf>
    <xf numFmtId="49" fontId="16" fillId="6" borderId="4" xfId="0" applyNumberFormat="1" applyFont="1" applyFill="1" applyBorder="1" applyAlignment="1" applyProtection="1">
      <alignment horizontal="left" vertical="center" wrapText="1"/>
    </xf>
    <xf numFmtId="4" fontId="16" fillId="6" borderId="4" xfId="0" applyNumberFormat="1" applyFont="1" applyFill="1" applyBorder="1" applyAlignment="1" applyProtection="1">
      <alignment horizontal="right" vertical="center" wrapText="1"/>
    </xf>
    <xf numFmtId="164" fontId="16" fillId="5" borderId="4" xfId="0" applyNumberFormat="1" applyFont="1" applyFill="1" applyBorder="1" applyAlignment="1" applyProtection="1">
      <alignment horizontal="left" vertical="center" wrapText="1"/>
    </xf>
    <xf numFmtId="49" fontId="16" fillId="7" borderId="4" xfId="0" applyNumberFormat="1" applyFont="1" applyFill="1" applyBorder="1" applyAlignment="1" applyProtection="1">
      <alignment horizontal="center" vertical="center" wrapText="1"/>
    </xf>
    <xf numFmtId="49" fontId="16" fillId="7" borderId="4" xfId="0" applyNumberFormat="1" applyFont="1" applyFill="1" applyBorder="1" applyAlignment="1" applyProtection="1">
      <alignment horizontal="left" vertical="center" wrapText="1"/>
    </xf>
    <xf numFmtId="4" fontId="16" fillId="7" borderId="4" xfId="0" applyNumberFormat="1" applyFont="1" applyFill="1" applyBorder="1" applyAlignment="1" applyProtection="1">
      <alignment horizontal="right" vertical="center" wrapText="1"/>
    </xf>
    <xf numFmtId="164" fontId="16" fillId="7" borderId="4" xfId="0" applyNumberFormat="1" applyFont="1" applyFill="1" applyBorder="1" applyAlignment="1" applyProtection="1">
      <alignment horizontal="left" vertical="center" wrapText="1"/>
    </xf>
    <xf numFmtId="4" fontId="17" fillId="7" borderId="4" xfId="0" applyNumberFormat="1" applyFont="1" applyFill="1" applyBorder="1" applyAlignment="1" applyProtection="1">
      <alignment horizontal="right" vertical="center" wrapText="1"/>
    </xf>
    <xf numFmtId="4" fontId="17" fillId="0" borderId="4" xfId="0" applyNumberFormat="1" applyFont="1" applyBorder="1" applyAlignment="1" applyProtection="1">
      <alignment horizontal="right" vertical="center" wrapText="1"/>
    </xf>
    <xf numFmtId="4" fontId="16" fillId="7" borderId="6" xfId="0" applyNumberFormat="1" applyFont="1" applyFill="1" applyBorder="1" applyAlignment="1" applyProtection="1">
      <alignment horizontal="right" vertical="center" wrapText="1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164" fontId="19" fillId="0" borderId="0" xfId="0" applyNumberFormat="1" applyFont="1" applyBorder="1" applyAlignment="1" applyProtection="1">
      <alignment horizontal="left" vertical="top" wrapText="1"/>
    </xf>
  </cellXfs>
  <cellStyles count="4">
    <cellStyle name="Normal" xfId="3"/>
    <cellStyle name="Денежный 2" xfId="1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9" sqref="B9"/>
    </sheetView>
  </sheetViews>
  <sheetFormatPr defaultRowHeight="12.75" x14ac:dyDescent="0.2"/>
  <cols>
    <col min="1" max="1" width="6.5703125" style="4" customWidth="1"/>
    <col min="2" max="2" width="36.42578125" style="4" customWidth="1"/>
    <col min="3" max="3" width="13" style="40" customWidth="1"/>
    <col min="4" max="4" width="13" style="4" customWidth="1"/>
    <col min="5" max="5" width="11.5703125" style="4" customWidth="1"/>
    <col min="6" max="7" width="13" style="4" hidden="1" customWidth="1"/>
    <col min="8" max="9" width="11.5703125" style="4" hidden="1" customWidth="1"/>
    <col min="10" max="11" width="13.5703125" style="4" customWidth="1"/>
    <col min="12" max="16384" width="9.140625" style="4"/>
  </cols>
  <sheetData>
    <row r="2" spans="1:13" ht="45" customHeight="1" x14ac:dyDescent="0.3">
      <c r="A2" s="67" t="s">
        <v>646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5" spans="1:13" ht="51" x14ac:dyDescent="0.2">
      <c r="A5" s="5" t="s">
        <v>2</v>
      </c>
      <c r="B5" s="5" t="s">
        <v>3</v>
      </c>
      <c r="C5" s="1" t="s">
        <v>100</v>
      </c>
      <c r="D5" s="1" t="s">
        <v>101</v>
      </c>
      <c r="E5" s="1" t="s">
        <v>45</v>
      </c>
      <c r="F5" s="1" t="s">
        <v>96</v>
      </c>
      <c r="G5" s="1" t="s">
        <v>484</v>
      </c>
      <c r="H5" s="1" t="s">
        <v>593</v>
      </c>
      <c r="I5" s="1" t="s">
        <v>594</v>
      </c>
      <c r="J5" s="1" t="s">
        <v>644</v>
      </c>
      <c r="K5" s="1" t="s">
        <v>645</v>
      </c>
      <c r="L5" s="1" t="s">
        <v>46</v>
      </c>
      <c r="M5" s="1" t="s">
        <v>47</v>
      </c>
    </row>
    <row r="6" spans="1:13" ht="25.5" x14ac:dyDescent="0.2">
      <c r="A6" s="11" t="s">
        <v>52</v>
      </c>
      <c r="B6" s="2" t="s">
        <v>48</v>
      </c>
      <c r="C6" s="42">
        <f>SUM(C7:C14)</f>
        <v>125958669.48999999</v>
      </c>
      <c r="D6" s="42">
        <f>SUM(D7:D14)</f>
        <v>138717199.63999999</v>
      </c>
      <c r="E6" s="13">
        <f>D6-C6</f>
        <v>12758530.149999991</v>
      </c>
      <c r="F6" s="13"/>
      <c r="G6" s="13"/>
      <c r="H6" s="13"/>
      <c r="I6" s="13">
        <f>SUM(F6:H6)</f>
        <v>0</v>
      </c>
      <c r="J6" s="42">
        <v>136954236.91</v>
      </c>
      <c r="K6" s="42">
        <f>D6-J6</f>
        <v>1762962.7299999893</v>
      </c>
      <c r="L6" s="18">
        <f>J6/D6</f>
        <v>0.98729095790157784</v>
      </c>
      <c r="M6" s="18">
        <f>J6/J53</f>
        <v>0.1112012145002754</v>
      </c>
    </row>
    <row r="7" spans="1:13" ht="33.75" x14ac:dyDescent="0.2">
      <c r="A7" s="7" t="s">
        <v>4</v>
      </c>
      <c r="B7" s="6" t="s">
        <v>5</v>
      </c>
      <c r="C7" s="39">
        <v>14815194.26</v>
      </c>
      <c r="D7" s="39">
        <v>14841137.48</v>
      </c>
      <c r="E7" s="14">
        <f t="shared" ref="E7:E54" si="0">D7-C7</f>
        <v>25943.220000000671</v>
      </c>
      <c r="F7" s="14"/>
      <c r="G7" s="14"/>
      <c r="H7" s="14"/>
      <c r="I7" s="14">
        <f t="shared" ref="I7:I53" si="1">SUM(F7:H7)</f>
        <v>0</v>
      </c>
      <c r="J7" s="39">
        <v>14800527.890000001</v>
      </c>
      <c r="K7" s="39">
        <f t="shared" ref="K7:K54" si="2">D7-J7</f>
        <v>40609.589999999851</v>
      </c>
      <c r="L7" s="19">
        <f t="shared" ref="L7:L54" si="3">J7/D7</f>
        <v>0.99726371445216211</v>
      </c>
      <c r="M7" s="19">
        <f>J7/J53</f>
        <v>1.2017420663624788E-2</v>
      </c>
    </row>
    <row r="8" spans="1:13" ht="45" x14ac:dyDescent="0.2">
      <c r="A8" s="7" t="s">
        <v>6</v>
      </c>
      <c r="B8" s="6" t="s">
        <v>7</v>
      </c>
      <c r="C8" s="39">
        <v>4176312.27</v>
      </c>
      <c r="D8" s="39">
        <v>4101285.77</v>
      </c>
      <c r="E8" s="14">
        <f t="shared" si="0"/>
        <v>-75026.5</v>
      </c>
      <c r="F8" s="14"/>
      <c r="G8" s="14"/>
      <c r="H8" s="14"/>
      <c r="I8" s="14">
        <f t="shared" si="1"/>
        <v>0</v>
      </c>
      <c r="J8" s="39">
        <v>3980142.47</v>
      </c>
      <c r="K8" s="39">
        <f t="shared" si="2"/>
        <v>121143.29999999981</v>
      </c>
      <c r="L8" s="19">
        <f t="shared" si="3"/>
        <v>0.97046211681074834</v>
      </c>
      <c r="M8" s="19">
        <f>J8/J53</f>
        <v>3.231712187473105E-3</v>
      </c>
    </row>
    <row r="9" spans="1:13" ht="45" x14ac:dyDescent="0.2">
      <c r="A9" s="7" t="s">
        <v>8</v>
      </c>
      <c r="B9" s="6" t="s">
        <v>9</v>
      </c>
      <c r="C9" s="39">
        <f>63538858.57+100</f>
        <v>63538958.57</v>
      </c>
      <c r="D9" s="39">
        <f>64815616.55-9985.72</f>
        <v>64805630.829999998</v>
      </c>
      <c r="E9" s="14">
        <f t="shared" si="0"/>
        <v>1266672.2599999979</v>
      </c>
      <c r="F9" s="14"/>
      <c r="G9" s="14"/>
      <c r="H9" s="14"/>
      <c r="I9" s="14">
        <f t="shared" si="1"/>
        <v>0</v>
      </c>
      <c r="J9" s="39">
        <v>64446492.700000003</v>
      </c>
      <c r="K9" s="39">
        <f t="shared" si="2"/>
        <v>359138.12999999523</v>
      </c>
      <c r="L9" s="19">
        <f t="shared" si="3"/>
        <v>0.99445822646272675</v>
      </c>
      <c r="M9" s="19">
        <f>J9/J53</f>
        <v>5.2327904709020753E-2</v>
      </c>
    </row>
    <row r="10" spans="1:13" x14ac:dyDescent="0.2">
      <c r="A10" s="7" t="s">
        <v>102</v>
      </c>
      <c r="B10" s="6" t="s">
        <v>103</v>
      </c>
      <c r="C10" s="39">
        <v>8500</v>
      </c>
      <c r="D10" s="39">
        <v>8500</v>
      </c>
      <c r="E10" s="14">
        <f t="shared" si="0"/>
        <v>0</v>
      </c>
      <c r="F10" s="14"/>
      <c r="G10" s="14"/>
      <c r="H10" s="14"/>
      <c r="I10" s="14">
        <f t="shared" si="1"/>
        <v>0</v>
      </c>
      <c r="J10" s="39">
        <v>0</v>
      </c>
      <c r="K10" s="39">
        <f t="shared" si="2"/>
        <v>8500</v>
      </c>
      <c r="L10" s="19">
        <f t="shared" si="3"/>
        <v>0</v>
      </c>
      <c r="M10" s="19">
        <f>J10/J53</f>
        <v>0</v>
      </c>
    </row>
    <row r="11" spans="1:13" ht="33.75" x14ac:dyDescent="0.2">
      <c r="A11" s="7" t="s">
        <v>65</v>
      </c>
      <c r="B11" s="6" t="s">
        <v>66</v>
      </c>
      <c r="C11" s="39">
        <v>14745792</v>
      </c>
      <c r="D11" s="39">
        <f>14867262.53-3568.02-1438.51</f>
        <v>14862256</v>
      </c>
      <c r="E11" s="14">
        <f t="shared" si="0"/>
        <v>116464</v>
      </c>
      <c r="F11" s="14"/>
      <c r="G11" s="14"/>
      <c r="H11" s="14"/>
      <c r="I11" s="14">
        <f t="shared" si="1"/>
        <v>0</v>
      </c>
      <c r="J11" s="39">
        <v>14860181.4</v>
      </c>
      <c r="K11" s="39">
        <f t="shared" si="2"/>
        <v>2074.5999999996275</v>
      </c>
      <c r="L11" s="19">
        <f t="shared" si="3"/>
        <v>0.9998604115014571</v>
      </c>
      <c r="M11" s="19">
        <f>J11/J53</f>
        <v>1.206585686326981E-2</v>
      </c>
    </row>
    <row r="12" spans="1:13" ht="22.5" x14ac:dyDescent="0.2">
      <c r="A12" s="7" t="s">
        <v>98</v>
      </c>
      <c r="B12" s="6" t="s">
        <v>99</v>
      </c>
      <c r="C12" s="39">
        <v>100000</v>
      </c>
      <c r="D12" s="39">
        <v>402755.08</v>
      </c>
      <c r="E12" s="14">
        <f t="shared" si="0"/>
        <v>302755.08</v>
      </c>
      <c r="F12" s="14"/>
      <c r="G12" s="14"/>
      <c r="H12" s="14"/>
      <c r="I12" s="14">
        <f t="shared" si="1"/>
        <v>0</v>
      </c>
      <c r="J12" s="39">
        <v>337344.08</v>
      </c>
      <c r="K12" s="39">
        <f t="shared" si="2"/>
        <v>65411</v>
      </c>
      <c r="L12" s="19">
        <f t="shared" si="3"/>
        <v>0.83759112361785726</v>
      </c>
      <c r="M12" s="19">
        <f>J12/J53</f>
        <v>2.7390953538100415E-4</v>
      </c>
    </row>
    <row r="13" spans="1:13" x14ac:dyDescent="0.2">
      <c r="A13" s="7" t="s">
        <v>10</v>
      </c>
      <c r="B13" s="6" t="s">
        <v>11</v>
      </c>
      <c r="C13" s="39">
        <v>915060</v>
      </c>
      <c r="D13" s="39">
        <v>595806.03</v>
      </c>
      <c r="E13" s="14">
        <f t="shared" si="0"/>
        <v>-319253.96999999997</v>
      </c>
      <c r="F13" s="14"/>
      <c r="G13" s="14"/>
      <c r="H13" s="14"/>
      <c r="I13" s="14">
        <f t="shared" si="1"/>
        <v>0</v>
      </c>
      <c r="J13" s="39">
        <v>0</v>
      </c>
      <c r="K13" s="39">
        <f t="shared" si="2"/>
        <v>595806.03</v>
      </c>
      <c r="L13" s="19">
        <f t="shared" si="3"/>
        <v>0</v>
      </c>
      <c r="M13" s="19">
        <f>J13/J53</f>
        <v>0</v>
      </c>
    </row>
    <row r="14" spans="1:13" x14ac:dyDescent="0.2">
      <c r="A14" s="7" t="s">
        <v>12</v>
      </c>
      <c r="B14" s="6" t="s">
        <v>13</v>
      </c>
      <c r="C14" s="39">
        <f>27649013.39+9839</f>
        <v>27658852.390000001</v>
      </c>
      <c r="D14" s="39">
        <v>39099828.450000003</v>
      </c>
      <c r="E14" s="14">
        <f t="shared" si="0"/>
        <v>11440976.060000002</v>
      </c>
      <c r="F14" s="14"/>
      <c r="G14" s="14"/>
      <c r="H14" s="14"/>
      <c r="I14" s="14">
        <f t="shared" si="1"/>
        <v>0</v>
      </c>
      <c r="J14" s="39">
        <v>38529548.369999997</v>
      </c>
      <c r="K14" s="39">
        <f t="shared" si="2"/>
        <v>570280.08000000566</v>
      </c>
      <c r="L14" s="19">
        <f t="shared" si="3"/>
        <v>0.98541476772131453</v>
      </c>
      <c r="M14" s="19">
        <f>J14/J53</f>
        <v>3.1284410541505943E-2</v>
      </c>
    </row>
    <row r="15" spans="1:13" x14ac:dyDescent="0.2">
      <c r="A15" s="11" t="s">
        <v>53</v>
      </c>
      <c r="B15" s="3" t="s">
        <v>49</v>
      </c>
      <c r="C15" s="42">
        <v>3192200</v>
      </c>
      <c r="D15" s="42">
        <v>3202700</v>
      </c>
      <c r="E15" s="13">
        <f t="shared" si="0"/>
        <v>10500</v>
      </c>
      <c r="F15" s="13"/>
      <c r="G15" s="13"/>
      <c r="H15" s="13"/>
      <c r="I15" s="13">
        <f t="shared" si="1"/>
        <v>0</v>
      </c>
      <c r="J15" s="42">
        <v>3202699.99</v>
      </c>
      <c r="K15" s="42">
        <f t="shared" si="2"/>
        <v>9.9999997764825821E-3</v>
      </c>
      <c r="L15" s="18">
        <f t="shared" si="3"/>
        <v>0.99999999687763452</v>
      </c>
      <c r="M15" s="18">
        <f>J15/J53</f>
        <v>2.6004608298614475E-3</v>
      </c>
    </row>
    <row r="16" spans="1:13" x14ac:dyDescent="0.2">
      <c r="A16" s="7" t="s">
        <v>14</v>
      </c>
      <c r="B16" s="6" t="s">
        <v>15</v>
      </c>
      <c r="C16" s="39">
        <v>3192200</v>
      </c>
      <c r="D16" s="39">
        <v>3202700</v>
      </c>
      <c r="E16" s="14">
        <f t="shared" si="0"/>
        <v>10500</v>
      </c>
      <c r="F16" s="14"/>
      <c r="G16" s="14"/>
      <c r="H16" s="14"/>
      <c r="I16" s="14">
        <f t="shared" si="1"/>
        <v>0</v>
      </c>
      <c r="J16" s="39">
        <v>3202699.99</v>
      </c>
      <c r="K16" s="39">
        <f t="shared" si="2"/>
        <v>9.9999997764825821E-3</v>
      </c>
      <c r="L16" s="19">
        <f t="shared" si="3"/>
        <v>0.99999999687763452</v>
      </c>
      <c r="M16" s="19">
        <f>J16/J53</f>
        <v>2.6004608298614475E-3</v>
      </c>
    </row>
    <row r="17" spans="1:13" ht="38.25" x14ac:dyDescent="0.2">
      <c r="A17" s="11" t="s">
        <v>54</v>
      </c>
      <c r="B17" s="2" t="s">
        <v>50</v>
      </c>
      <c r="C17" s="42">
        <v>10299333</v>
      </c>
      <c r="D17" s="42">
        <v>12636758.630000001</v>
      </c>
      <c r="E17" s="13">
        <f t="shared" si="0"/>
        <v>2337425.6300000008</v>
      </c>
      <c r="F17" s="13"/>
      <c r="G17" s="13"/>
      <c r="H17" s="13"/>
      <c r="I17" s="13">
        <f t="shared" si="1"/>
        <v>0</v>
      </c>
      <c r="J17" s="42">
        <v>12618695.85</v>
      </c>
      <c r="K17" s="42">
        <f t="shared" si="2"/>
        <v>18062.780000001192</v>
      </c>
      <c r="L17" s="18">
        <f t="shared" si="3"/>
        <v>0.99857061604728925</v>
      </c>
      <c r="M17" s="18">
        <f>J17/J53</f>
        <v>1.0245862673468895E-2</v>
      </c>
    </row>
    <row r="18" spans="1:13" ht="33.75" x14ac:dyDescent="0.2">
      <c r="A18" s="7" t="s">
        <v>16</v>
      </c>
      <c r="B18" s="6" t="s">
        <v>17</v>
      </c>
      <c r="C18" s="39">
        <v>5234475</v>
      </c>
      <c r="D18" s="39">
        <v>6083818.8700000001</v>
      </c>
      <c r="E18" s="14">
        <f t="shared" si="0"/>
        <v>849343.87000000011</v>
      </c>
      <c r="F18" s="14"/>
      <c r="G18" s="14"/>
      <c r="H18" s="14"/>
      <c r="I18" s="14">
        <f t="shared" si="1"/>
        <v>0</v>
      </c>
      <c r="J18" s="39">
        <v>6083210.6299999999</v>
      </c>
      <c r="K18" s="39">
        <f t="shared" si="2"/>
        <v>608.24000000022352</v>
      </c>
      <c r="L18" s="19">
        <f t="shared" si="3"/>
        <v>0.99990002332202899</v>
      </c>
      <c r="M18" s="19">
        <f>J18/J53</f>
        <v>4.9393171425687549E-3</v>
      </c>
    </row>
    <row r="19" spans="1:13" x14ac:dyDescent="0.2">
      <c r="A19" s="7" t="s">
        <v>18</v>
      </c>
      <c r="B19" s="6" t="s">
        <v>19</v>
      </c>
      <c r="C19" s="39">
        <v>5024858</v>
      </c>
      <c r="D19" s="39">
        <v>4990480.4400000004</v>
      </c>
      <c r="E19" s="14">
        <f t="shared" si="0"/>
        <v>-34377.55999999959</v>
      </c>
      <c r="F19" s="14"/>
      <c r="G19" s="14"/>
      <c r="H19" s="14"/>
      <c r="I19" s="14">
        <f t="shared" si="1"/>
        <v>0</v>
      </c>
      <c r="J19" s="39">
        <v>4974958.8499999996</v>
      </c>
      <c r="K19" s="39">
        <f t="shared" si="2"/>
        <v>15521.590000000782</v>
      </c>
      <c r="L19" s="19">
        <f t="shared" si="3"/>
        <v>0.99688976037745958</v>
      </c>
      <c r="M19" s="19">
        <f>J19/J53</f>
        <v>4.0394622224973224E-3</v>
      </c>
    </row>
    <row r="20" spans="1:13" ht="33.75" x14ac:dyDescent="0.2">
      <c r="A20" s="7" t="s">
        <v>67</v>
      </c>
      <c r="B20" s="6" t="s">
        <v>68</v>
      </c>
      <c r="C20" s="39">
        <v>40000</v>
      </c>
      <c r="D20" s="39">
        <v>1562459.32</v>
      </c>
      <c r="E20" s="14">
        <f t="shared" si="0"/>
        <v>1522459.32</v>
      </c>
      <c r="F20" s="14"/>
      <c r="G20" s="14"/>
      <c r="H20" s="14"/>
      <c r="I20" s="14">
        <f t="shared" si="1"/>
        <v>0</v>
      </c>
      <c r="J20" s="39">
        <v>1560526.37</v>
      </c>
      <c r="K20" s="39">
        <f t="shared" si="2"/>
        <v>1932.9499999999534</v>
      </c>
      <c r="L20" s="19">
        <f t="shared" si="3"/>
        <v>0.99876287979132794</v>
      </c>
      <c r="M20" s="19">
        <f>J20/J53</f>
        <v>1.2670833084028183E-3</v>
      </c>
    </row>
    <row r="21" spans="1:13" x14ac:dyDescent="0.2">
      <c r="A21" s="8" t="s">
        <v>55</v>
      </c>
      <c r="B21" s="2" t="s">
        <v>51</v>
      </c>
      <c r="C21" s="42">
        <v>108782142.89</v>
      </c>
      <c r="D21" s="42">
        <v>141481694.34</v>
      </c>
      <c r="E21" s="13">
        <f t="shared" si="0"/>
        <v>32699551.450000003</v>
      </c>
      <c r="F21" s="13"/>
      <c r="G21" s="13"/>
      <c r="H21" s="13"/>
      <c r="I21" s="13">
        <f t="shared" si="1"/>
        <v>0</v>
      </c>
      <c r="J21" s="42">
        <v>130925874.12</v>
      </c>
      <c r="K21" s="42">
        <f t="shared" si="2"/>
        <v>10555820.219999999</v>
      </c>
      <c r="L21" s="18">
        <f t="shared" si="3"/>
        <v>0.9253909117413246</v>
      </c>
      <c r="M21" s="18">
        <f>J21/J53</f>
        <v>0.10630643155072125</v>
      </c>
    </row>
    <row r="22" spans="1:13" x14ac:dyDescent="0.2">
      <c r="A22" s="7" t="s">
        <v>69</v>
      </c>
      <c r="B22" s="6" t="s">
        <v>70</v>
      </c>
      <c r="C22" s="39">
        <v>12031681</v>
      </c>
      <c r="D22" s="39">
        <v>15236395.029999999</v>
      </c>
      <c r="E22" s="14">
        <f t="shared" si="0"/>
        <v>3204714.0299999993</v>
      </c>
      <c r="F22" s="14"/>
      <c r="G22" s="14"/>
      <c r="H22" s="14"/>
      <c r="I22" s="14">
        <f t="shared" si="1"/>
        <v>0</v>
      </c>
      <c r="J22" s="39">
        <v>15191399.779999999</v>
      </c>
      <c r="K22" s="39">
        <f t="shared" si="2"/>
        <v>44995.25</v>
      </c>
      <c r="L22" s="19">
        <f t="shared" si="3"/>
        <v>0.99704685721842956</v>
      </c>
      <c r="M22" s="19">
        <f>J22/J53</f>
        <v>1.2334792581885202E-2</v>
      </c>
    </row>
    <row r="23" spans="1:13" x14ac:dyDescent="0.2">
      <c r="A23" s="7" t="s">
        <v>20</v>
      </c>
      <c r="B23" s="6" t="s">
        <v>21</v>
      </c>
      <c r="C23" s="39">
        <v>26127</v>
      </c>
      <c r="D23" s="39">
        <v>287305.15000000002</v>
      </c>
      <c r="E23" s="14">
        <f t="shared" si="0"/>
        <v>261178.15000000002</v>
      </c>
      <c r="F23" s="14"/>
      <c r="G23" s="14"/>
      <c r="H23" s="14"/>
      <c r="I23" s="14">
        <f t="shared" si="1"/>
        <v>0</v>
      </c>
      <c r="J23" s="39">
        <v>277293.15000000002</v>
      </c>
      <c r="K23" s="39">
        <f t="shared" si="2"/>
        <v>10012</v>
      </c>
      <c r="L23" s="19">
        <f t="shared" si="3"/>
        <v>0.9651520343439719</v>
      </c>
      <c r="M23" s="19">
        <f>J23/J53</f>
        <v>2.2515064702138864E-4</v>
      </c>
    </row>
    <row r="24" spans="1:13" x14ac:dyDescent="0.2">
      <c r="A24" s="7" t="s">
        <v>71</v>
      </c>
      <c r="B24" s="6" t="s">
        <v>72</v>
      </c>
      <c r="C24" s="39">
        <v>2500000</v>
      </c>
      <c r="D24" s="39">
        <v>10543744</v>
      </c>
      <c r="E24" s="14">
        <f t="shared" si="0"/>
        <v>8043744</v>
      </c>
      <c r="F24" s="14"/>
      <c r="G24" s="14"/>
      <c r="H24" s="14"/>
      <c r="I24" s="14">
        <f t="shared" si="1"/>
        <v>0</v>
      </c>
      <c r="J24" s="39">
        <v>9925100</v>
      </c>
      <c r="K24" s="39">
        <f t="shared" si="2"/>
        <v>618644</v>
      </c>
      <c r="L24" s="19">
        <f t="shared" si="3"/>
        <v>0.94132596542556424</v>
      </c>
      <c r="M24" s="19">
        <f>J24/J53</f>
        <v>8.0587734920678136E-3</v>
      </c>
    </row>
    <row r="25" spans="1:13" x14ac:dyDescent="0.2">
      <c r="A25" s="7" t="s">
        <v>22</v>
      </c>
      <c r="B25" s="6" t="s">
        <v>23</v>
      </c>
      <c r="C25" s="39">
        <v>91195034.890000001</v>
      </c>
      <c r="D25" s="39">
        <v>108838786.79000001</v>
      </c>
      <c r="E25" s="14">
        <f t="shared" si="0"/>
        <v>17643751.900000006</v>
      </c>
      <c r="F25" s="14"/>
      <c r="G25" s="14"/>
      <c r="H25" s="14"/>
      <c r="I25" s="14">
        <f t="shared" si="1"/>
        <v>0</v>
      </c>
      <c r="J25" s="39">
        <v>100003685.81999999</v>
      </c>
      <c r="K25" s="39">
        <f t="shared" si="2"/>
        <v>8835100.9700000137</v>
      </c>
      <c r="L25" s="19">
        <f t="shared" si="3"/>
        <v>0.91882396679919831</v>
      </c>
      <c r="M25" s="19">
        <f>J25/J53</f>
        <v>8.1198884887335537E-2</v>
      </c>
    </row>
    <row r="26" spans="1:13" ht="22.5" x14ac:dyDescent="0.2">
      <c r="A26" s="7" t="s">
        <v>24</v>
      </c>
      <c r="B26" s="6" t="s">
        <v>25</v>
      </c>
      <c r="C26" s="39">
        <v>3029300</v>
      </c>
      <c r="D26" s="39">
        <v>6575463.3700000001</v>
      </c>
      <c r="E26" s="14">
        <f t="shared" si="0"/>
        <v>3546163.37</v>
      </c>
      <c r="F26" s="14"/>
      <c r="G26" s="14"/>
      <c r="H26" s="14"/>
      <c r="I26" s="14">
        <f t="shared" si="1"/>
        <v>0</v>
      </c>
      <c r="J26" s="39">
        <v>5528395.3700000001</v>
      </c>
      <c r="K26" s="39">
        <f t="shared" si="2"/>
        <v>1047068</v>
      </c>
      <c r="L26" s="19">
        <f t="shared" si="3"/>
        <v>0.84076133633757888</v>
      </c>
      <c r="M26" s="19">
        <f>J26/J53</f>
        <v>4.4888299424113041E-3</v>
      </c>
    </row>
    <row r="27" spans="1:13" ht="25.5" x14ac:dyDescent="0.2">
      <c r="A27" s="8" t="s">
        <v>56</v>
      </c>
      <c r="B27" s="2" t="s">
        <v>57</v>
      </c>
      <c r="C27" s="42">
        <f>SUM(C28:C31)</f>
        <v>24963231.469999999</v>
      </c>
      <c r="D27" s="42">
        <v>75906817.549999997</v>
      </c>
      <c r="E27" s="13">
        <f t="shared" si="0"/>
        <v>50943586.079999998</v>
      </c>
      <c r="F27" s="13"/>
      <c r="G27" s="13"/>
      <c r="H27" s="13"/>
      <c r="I27" s="13">
        <f t="shared" si="1"/>
        <v>0</v>
      </c>
      <c r="J27" s="42">
        <v>63570059.799999997</v>
      </c>
      <c r="K27" s="42">
        <f t="shared" si="2"/>
        <v>12336757.75</v>
      </c>
      <c r="L27" s="18">
        <f t="shared" si="3"/>
        <v>0.8374749706523561</v>
      </c>
      <c r="M27" s="18">
        <f>J27/J53</f>
        <v>5.1616277196744186E-2</v>
      </c>
    </row>
    <row r="28" spans="1:13" x14ac:dyDescent="0.2">
      <c r="A28" s="7" t="s">
        <v>26</v>
      </c>
      <c r="B28" s="6" t="s">
        <v>27</v>
      </c>
      <c r="C28" s="39">
        <v>900074.5</v>
      </c>
      <c r="D28" s="39">
        <v>12408145.800000001</v>
      </c>
      <c r="E28" s="14">
        <f t="shared" si="0"/>
        <v>11508071.300000001</v>
      </c>
      <c r="F28" s="14"/>
      <c r="G28" s="14"/>
      <c r="H28" s="14"/>
      <c r="I28" s="14">
        <f t="shared" si="1"/>
        <v>0</v>
      </c>
      <c r="J28" s="39">
        <v>8932061.2599999998</v>
      </c>
      <c r="K28" s="39">
        <f t="shared" si="2"/>
        <v>3476084.540000001</v>
      </c>
      <c r="L28" s="19">
        <f t="shared" si="3"/>
        <v>0.71985463452565168</v>
      </c>
      <c r="M28" s="19">
        <f>J28/J53</f>
        <v>7.2524668277008635E-3</v>
      </c>
    </row>
    <row r="29" spans="1:13" x14ac:dyDescent="0.2">
      <c r="A29" s="7" t="s">
        <v>28</v>
      </c>
      <c r="B29" s="6" t="s">
        <v>29</v>
      </c>
      <c r="C29" s="39">
        <v>7191226.8700000001</v>
      </c>
      <c r="D29" s="39">
        <v>41303946.579999998</v>
      </c>
      <c r="E29" s="14">
        <f t="shared" si="0"/>
        <v>34112719.710000001</v>
      </c>
      <c r="F29" s="14"/>
      <c r="G29" s="14"/>
      <c r="H29" s="14"/>
      <c r="I29" s="14">
        <f t="shared" si="1"/>
        <v>0</v>
      </c>
      <c r="J29" s="39">
        <v>33152151.57</v>
      </c>
      <c r="K29" s="39">
        <f t="shared" si="2"/>
        <v>8151795.0099999979</v>
      </c>
      <c r="L29" s="19">
        <f t="shared" si="3"/>
        <v>0.8026388351483289</v>
      </c>
      <c r="M29" s="19">
        <f>J29/J53</f>
        <v>2.6918185235144266E-2</v>
      </c>
    </row>
    <row r="30" spans="1:13" x14ac:dyDescent="0.2">
      <c r="A30" s="7" t="s">
        <v>30</v>
      </c>
      <c r="B30" s="6" t="s">
        <v>31</v>
      </c>
      <c r="C30" s="39">
        <f>11069846.1+200000</f>
        <v>11269846.1</v>
      </c>
      <c r="D30" s="39">
        <v>16282387.710000001</v>
      </c>
      <c r="E30" s="14">
        <f t="shared" si="0"/>
        <v>5012541.6100000013</v>
      </c>
      <c r="F30" s="14"/>
      <c r="G30" s="14"/>
      <c r="H30" s="14"/>
      <c r="I30" s="14">
        <f t="shared" si="1"/>
        <v>0</v>
      </c>
      <c r="J30" s="39">
        <v>15606032.51</v>
      </c>
      <c r="K30" s="39">
        <f t="shared" si="2"/>
        <v>676355.20000000112</v>
      </c>
      <c r="L30" s="19">
        <f t="shared" si="3"/>
        <v>0.95846093263185161</v>
      </c>
      <c r="M30" s="19">
        <f>J30/J53</f>
        <v>1.2671457326166641E-2</v>
      </c>
    </row>
    <row r="31" spans="1:13" ht="22.5" x14ac:dyDescent="0.2">
      <c r="A31" s="7" t="s">
        <v>32</v>
      </c>
      <c r="B31" s="6" t="s">
        <v>33</v>
      </c>
      <c r="C31" s="39">
        <v>5602084</v>
      </c>
      <c r="D31" s="39">
        <v>5912337.46</v>
      </c>
      <c r="E31" s="14">
        <f t="shared" si="0"/>
        <v>310253.45999999996</v>
      </c>
      <c r="F31" s="14"/>
      <c r="G31" s="14"/>
      <c r="H31" s="14"/>
      <c r="I31" s="14">
        <f t="shared" si="1"/>
        <v>0</v>
      </c>
      <c r="J31" s="39">
        <v>5879814.46</v>
      </c>
      <c r="K31" s="39">
        <f t="shared" si="2"/>
        <v>32523</v>
      </c>
      <c r="L31" s="19">
        <f t="shared" si="3"/>
        <v>0.99449912996001411</v>
      </c>
      <c r="M31" s="19">
        <f>J31/J53</f>
        <v>4.7741678077324184E-3</v>
      </c>
    </row>
    <row r="32" spans="1:13" x14ac:dyDescent="0.2">
      <c r="A32" s="8" t="s">
        <v>89</v>
      </c>
      <c r="B32" s="12" t="s">
        <v>90</v>
      </c>
      <c r="C32" s="42">
        <v>125400</v>
      </c>
      <c r="D32" s="42">
        <v>75400</v>
      </c>
      <c r="E32" s="13">
        <f t="shared" si="0"/>
        <v>-50000</v>
      </c>
      <c r="F32" s="13"/>
      <c r="G32" s="13"/>
      <c r="H32" s="13"/>
      <c r="I32" s="13">
        <f t="shared" si="1"/>
        <v>0</v>
      </c>
      <c r="J32" s="42">
        <v>21900</v>
      </c>
      <c r="K32" s="42">
        <f t="shared" si="2"/>
        <v>53500</v>
      </c>
      <c r="L32" s="27">
        <f t="shared" si="3"/>
        <v>0.29045092838196285</v>
      </c>
      <c r="M32" s="27">
        <f>J32/J53</f>
        <v>1.7781900381485842E-5</v>
      </c>
    </row>
    <row r="33" spans="1:13" ht="22.5" x14ac:dyDescent="0.2">
      <c r="A33" s="7" t="s">
        <v>73</v>
      </c>
      <c r="B33" s="6" t="s">
        <v>74</v>
      </c>
      <c r="C33" s="39">
        <v>125400</v>
      </c>
      <c r="D33" s="39">
        <v>75400</v>
      </c>
      <c r="E33" s="14">
        <f t="shared" si="0"/>
        <v>-50000</v>
      </c>
      <c r="F33" s="14"/>
      <c r="G33" s="14"/>
      <c r="H33" s="14"/>
      <c r="I33" s="14">
        <f t="shared" si="1"/>
        <v>0</v>
      </c>
      <c r="J33" s="39">
        <v>21900</v>
      </c>
      <c r="K33" s="39">
        <f t="shared" si="2"/>
        <v>53500</v>
      </c>
      <c r="L33" s="19">
        <f t="shared" si="3"/>
        <v>0.29045092838196285</v>
      </c>
      <c r="M33" s="19">
        <f>J33/J53</f>
        <v>1.7781900381485842E-5</v>
      </c>
    </row>
    <row r="34" spans="1:13" x14ac:dyDescent="0.2">
      <c r="A34" s="8" t="s">
        <v>58</v>
      </c>
      <c r="B34" s="2" t="s">
        <v>59</v>
      </c>
      <c r="C34" s="42">
        <v>636854509</v>
      </c>
      <c r="D34" s="42">
        <v>697348978.45000005</v>
      </c>
      <c r="E34" s="13">
        <f t="shared" si="0"/>
        <v>60494469.450000048</v>
      </c>
      <c r="F34" s="13"/>
      <c r="G34" s="13"/>
      <c r="H34" s="13"/>
      <c r="I34" s="13">
        <f t="shared" si="1"/>
        <v>0</v>
      </c>
      <c r="J34" s="42">
        <v>692293726.26999998</v>
      </c>
      <c r="K34" s="42">
        <f t="shared" si="2"/>
        <v>5055252.1800000668</v>
      </c>
      <c r="L34" s="18">
        <f t="shared" si="3"/>
        <v>0.99275075702951998</v>
      </c>
      <c r="M34" s="18">
        <f>J34/J53</f>
        <v>0.56211406736350533</v>
      </c>
    </row>
    <row r="35" spans="1:13" x14ac:dyDescent="0.2">
      <c r="A35" s="7" t="s">
        <v>34</v>
      </c>
      <c r="B35" s="6" t="s">
        <v>35</v>
      </c>
      <c r="C35" s="39">
        <v>111871785</v>
      </c>
      <c r="D35" s="39">
        <v>99965796.030000001</v>
      </c>
      <c r="E35" s="14">
        <f t="shared" si="0"/>
        <v>-11905988.969999999</v>
      </c>
      <c r="F35" s="14"/>
      <c r="G35" s="14"/>
      <c r="H35" s="14"/>
      <c r="I35" s="14">
        <f t="shared" si="1"/>
        <v>0</v>
      </c>
      <c r="J35" s="39">
        <v>99805016.120000005</v>
      </c>
      <c r="K35" s="39">
        <f t="shared" si="2"/>
        <v>160779.90999999642</v>
      </c>
      <c r="L35" s="19">
        <f t="shared" si="3"/>
        <v>0.99839165078071557</v>
      </c>
      <c r="M35" s="19">
        <f>J35/J53</f>
        <v>8.1037573251983047E-2</v>
      </c>
    </row>
    <row r="36" spans="1:13" x14ac:dyDescent="0.2">
      <c r="A36" s="7" t="s">
        <v>75</v>
      </c>
      <c r="B36" s="6" t="s">
        <v>76</v>
      </c>
      <c r="C36" s="39">
        <v>499783318</v>
      </c>
      <c r="D36" s="39">
        <v>570965173.50999999</v>
      </c>
      <c r="E36" s="14">
        <f t="shared" si="0"/>
        <v>71181855.50999999</v>
      </c>
      <c r="F36" s="14"/>
      <c r="G36" s="14"/>
      <c r="H36" s="14"/>
      <c r="I36" s="14">
        <f t="shared" si="1"/>
        <v>0</v>
      </c>
      <c r="J36" s="39">
        <v>566094728.12</v>
      </c>
      <c r="K36" s="39">
        <f t="shared" si="2"/>
        <v>4870445.3899999857</v>
      </c>
      <c r="L36" s="19">
        <f t="shared" si="3"/>
        <v>0.99146980303534282</v>
      </c>
      <c r="M36" s="19">
        <f>J36/J53</f>
        <v>0.45964566492758685</v>
      </c>
    </row>
    <row r="37" spans="1:13" x14ac:dyDescent="0.2">
      <c r="A37" s="7" t="s">
        <v>77</v>
      </c>
      <c r="B37" s="6" t="s">
        <v>78</v>
      </c>
      <c r="C37" s="39">
        <v>11091761</v>
      </c>
      <c r="D37" s="39">
        <v>11698907.4</v>
      </c>
      <c r="E37" s="14">
        <f t="shared" si="0"/>
        <v>607146.40000000037</v>
      </c>
      <c r="F37" s="14"/>
      <c r="G37" s="14"/>
      <c r="H37" s="14"/>
      <c r="I37" s="14">
        <f t="shared" si="1"/>
        <v>0</v>
      </c>
      <c r="J37" s="39">
        <v>11698907.4</v>
      </c>
      <c r="K37" s="39">
        <f t="shared" si="2"/>
        <v>0</v>
      </c>
      <c r="L37" s="19">
        <f t="shared" si="3"/>
        <v>1</v>
      </c>
      <c r="M37" s="19">
        <f>J37/J53</f>
        <v>9.4990322355720334E-3</v>
      </c>
    </row>
    <row r="38" spans="1:13" x14ac:dyDescent="0.2">
      <c r="A38" s="7" t="s">
        <v>79</v>
      </c>
      <c r="B38" s="6" t="s">
        <v>80</v>
      </c>
      <c r="C38" s="39">
        <v>14107645</v>
      </c>
      <c r="D38" s="39">
        <v>14719101.51</v>
      </c>
      <c r="E38" s="14">
        <f t="shared" si="0"/>
        <v>611456.50999999978</v>
      </c>
      <c r="F38" s="14"/>
      <c r="G38" s="14"/>
      <c r="H38" s="14"/>
      <c r="I38" s="14">
        <f t="shared" si="1"/>
        <v>0</v>
      </c>
      <c r="J38" s="39">
        <v>14695074.630000001</v>
      </c>
      <c r="K38" s="39">
        <f t="shared" si="2"/>
        <v>24026.879999998957</v>
      </c>
      <c r="L38" s="19">
        <f t="shared" si="3"/>
        <v>0.99836763949323437</v>
      </c>
      <c r="M38" s="19">
        <f>J38/J53</f>
        <v>1.1931796948363467E-2</v>
      </c>
    </row>
    <row r="39" spans="1:13" x14ac:dyDescent="0.2">
      <c r="A39" s="8" t="s">
        <v>62</v>
      </c>
      <c r="B39" s="2" t="s">
        <v>61</v>
      </c>
      <c r="C39" s="42">
        <v>81372653</v>
      </c>
      <c r="D39" s="42">
        <v>102256484.44</v>
      </c>
      <c r="E39" s="13">
        <f t="shared" si="0"/>
        <v>20883831.439999998</v>
      </c>
      <c r="F39" s="13"/>
      <c r="G39" s="13"/>
      <c r="H39" s="13"/>
      <c r="I39" s="13">
        <f t="shared" si="1"/>
        <v>0</v>
      </c>
      <c r="J39" s="42">
        <v>102016461.14</v>
      </c>
      <c r="K39" s="42">
        <f t="shared" si="2"/>
        <v>240023.29999999702</v>
      </c>
      <c r="L39" s="18">
        <f t="shared" si="3"/>
        <v>0.9976527327209177</v>
      </c>
      <c r="M39" s="18">
        <f>J39/J53</f>
        <v>8.2833175765442996E-2</v>
      </c>
    </row>
    <row r="40" spans="1:13" x14ac:dyDescent="0.2">
      <c r="A40" s="7" t="s">
        <v>36</v>
      </c>
      <c r="B40" s="6" t="s">
        <v>37</v>
      </c>
      <c r="C40" s="39">
        <v>73132048</v>
      </c>
      <c r="D40" s="39">
        <v>95265452.400000006</v>
      </c>
      <c r="E40" s="14">
        <f t="shared" si="0"/>
        <v>22133404.400000006</v>
      </c>
      <c r="F40" s="14"/>
      <c r="G40" s="14"/>
      <c r="H40" s="14"/>
      <c r="I40" s="14">
        <f t="shared" si="1"/>
        <v>0</v>
      </c>
      <c r="J40" s="39">
        <v>95026456.900000006</v>
      </c>
      <c r="K40" s="39">
        <f t="shared" si="2"/>
        <v>238995.5</v>
      </c>
      <c r="L40" s="19">
        <f t="shared" si="3"/>
        <v>0.99749126788380216</v>
      </c>
      <c r="M40" s="19">
        <f>J40/J53</f>
        <v>7.7157579461249223E-2</v>
      </c>
    </row>
    <row r="41" spans="1:13" ht="22.5" x14ac:dyDescent="0.2">
      <c r="A41" s="7" t="s">
        <v>81</v>
      </c>
      <c r="B41" s="6" t="s">
        <v>82</v>
      </c>
      <c r="C41" s="39">
        <v>8240605</v>
      </c>
      <c r="D41" s="39">
        <v>6991032.04</v>
      </c>
      <c r="E41" s="14">
        <f t="shared" si="0"/>
        <v>-1249572.96</v>
      </c>
      <c r="F41" s="14"/>
      <c r="G41" s="14"/>
      <c r="H41" s="14"/>
      <c r="I41" s="14">
        <f t="shared" si="1"/>
        <v>0</v>
      </c>
      <c r="J41" s="39">
        <v>6990004.2400000002</v>
      </c>
      <c r="K41" s="39">
        <f t="shared" si="2"/>
        <v>1027.7999999998137</v>
      </c>
      <c r="L41" s="19">
        <f t="shared" si="3"/>
        <v>0.99985298307973425</v>
      </c>
      <c r="M41" s="19">
        <f>J41/J53</f>
        <v>5.6755963041937741E-3</v>
      </c>
    </row>
    <row r="42" spans="1:13" x14ac:dyDescent="0.2">
      <c r="A42" s="8" t="s">
        <v>647</v>
      </c>
      <c r="B42" s="2" t="s">
        <v>643</v>
      </c>
      <c r="C42" s="42"/>
      <c r="D42" s="42">
        <v>17700</v>
      </c>
      <c r="E42" s="13">
        <f t="shared" si="0"/>
        <v>17700</v>
      </c>
      <c r="F42" s="13"/>
      <c r="G42" s="13"/>
      <c r="H42" s="13"/>
      <c r="I42" s="13"/>
      <c r="J42" s="42">
        <v>0</v>
      </c>
      <c r="K42" s="42">
        <f t="shared" si="2"/>
        <v>17700</v>
      </c>
      <c r="L42" s="18">
        <f t="shared" si="3"/>
        <v>0</v>
      </c>
      <c r="M42" s="18">
        <f>J42/J53</f>
        <v>0</v>
      </c>
    </row>
    <row r="43" spans="1:13" x14ac:dyDescent="0.2">
      <c r="A43" s="7" t="s">
        <v>641</v>
      </c>
      <c r="B43" s="6" t="s">
        <v>642</v>
      </c>
      <c r="C43" s="39"/>
      <c r="D43" s="39">
        <v>17700</v>
      </c>
      <c r="E43" s="14">
        <f t="shared" si="0"/>
        <v>17700</v>
      </c>
      <c r="F43" s="14"/>
      <c r="G43" s="14"/>
      <c r="H43" s="14"/>
      <c r="I43" s="14"/>
      <c r="J43" s="39">
        <v>0</v>
      </c>
      <c r="K43" s="44">
        <f t="shared" si="2"/>
        <v>17700</v>
      </c>
      <c r="L43" s="45">
        <f t="shared" si="3"/>
        <v>0</v>
      </c>
      <c r="M43" s="19">
        <f>J43/J53</f>
        <v>0</v>
      </c>
    </row>
    <row r="44" spans="1:13" x14ac:dyDescent="0.2">
      <c r="A44" s="8" t="s">
        <v>63</v>
      </c>
      <c r="B44" s="2" t="s">
        <v>60</v>
      </c>
      <c r="C44" s="42">
        <f>SUM(C45:C47)</f>
        <v>65367179.619999997</v>
      </c>
      <c r="D44" s="42">
        <v>87374547.269999996</v>
      </c>
      <c r="E44" s="13">
        <f t="shared" si="0"/>
        <v>22007367.649999999</v>
      </c>
      <c r="F44" s="13"/>
      <c r="G44" s="13"/>
      <c r="H44" s="13"/>
      <c r="I44" s="13">
        <f t="shared" si="1"/>
        <v>0</v>
      </c>
      <c r="J44" s="42">
        <v>81200486.040000007</v>
      </c>
      <c r="K44" s="42">
        <f t="shared" si="2"/>
        <v>6174061.2299999893</v>
      </c>
      <c r="L44" s="18">
        <f t="shared" si="3"/>
        <v>0.92933798888912988</v>
      </c>
      <c r="M44" s="18">
        <f>J44/J53</f>
        <v>6.5931459072671769E-2</v>
      </c>
    </row>
    <row r="45" spans="1:13" x14ac:dyDescent="0.2">
      <c r="A45" s="7" t="s">
        <v>38</v>
      </c>
      <c r="B45" s="6" t="s">
        <v>39</v>
      </c>
      <c r="C45" s="39">
        <v>5461826.4299999997</v>
      </c>
      <c r="D45" s="39">
        <v>5695270.5099999998</v>
      </c>
      <c r="E45" s="14">
        <f t="shared" si="0"/>
        <v>233444.08000000007</v>
      </c>
      <c r="F45" s="14"/>
      <c r="G45" s="14"/>
      <c r="H45" s="14"/>
      <c r="I45" s="14">
        <f t="shared" si="1"/>
        <v>0</v>
      </c>
      <c r="J45" s="39">
        <v>5597062.7699999996</v>
      </c>
      <c r="K45" s="39">
        <f t="shared" si="2"/>
        <v>98207.740000000224</v>
      </c>
      <c r="L45" s="19">
        <f t="shared" si="3"/>
        <v>0.98275626419718554</v>
      </c>
      <c r="M45" s="19">
        <f>J45/J53</f>
        <v>4.5445850504595067E-3</v>
      </c>
    </row>
    <row r="46" spans="1:13" x14ac:dyDescent="0.2">
      <c r="A46" s="7" t="s">
        <v>40</v>
      </c>
      <c r="B46" s="6" t="s">
        <v>41</v>
      </c>
      <c r="C46" s="39">
        <f>51728253.19+655000</f>
        <v>52383253.189999998</v>
      </c>
      <c r="D46" s="39">
        <v>75165176.760000005</v>
      </c>
      <c r="E46" s="14">
        <f t="shared" si="0"/>
        <v>22781923.570000008</v>
      </c>
      <c r="F46" s="14"/>
      <c r="G46" s="14"/>
      <c r="H46" s="14"/>
      <c r="I46" s="14">
        <f t="shared" si="1"/>
        <v>0</v>
      </c>
      <c r="J46" s="39">
        <v>69352884.510000005</v>
      </c>
      <c r="K46" s="39">
        <f t="shared" si="2"/>
        <v>5812292.25</v>
      </c>
      <c r="L46" s="19">
        <f t="shared" si="3"/>
        <v>0.92267307148683408</v>
      </c>
      <c r="M46" s="19">
        <f>J46/J53</f>
        <v>5.6311693311667244E-2</v>
      </c>
    </row>
    <row r="47" spans="1:13" x14ac:dyDescent="0.2">
      <c r="A47" s="7" t="s">
        <v>83</v>
      </c>
      <c r="B47" s="6" t="s">
        <v>84</v>
      </c>
      <c r="C47" s="39">
        <v>7522100</v>
      </c>
      <c r="D47" s="39">
        <v>6514100</v>
      </c>
      <c r="E47" s="14">
        <f t="shared" si="0"/>
        <v>-1008000</v>
      </c>
      <c r="F47" s="14"/>
      <c r="G47" s="14"/>
      <c r="H47" s="14"/>
      <c r="I47" s="14">
        <f t="shared" si="1"/>
        <v>0</v>
      </c>
      <c r="J47" s="39">
        <v>6250538.7599999998</v>
      </c>
      <c r="K47" s="39">
        <f t="shared" si="2"/>
        <v>263561.24000000022</v>
      </c>
      <c r="L47" s="19">
        <f t="shared" si="3"/>
        <v>0.95953988425108605</v>
      </c>
      <c r="M47" s="19">
        <f>J47/J53</f>
        <v>5.0751807105450242E-3</v>
      </c>
    </row>
    <row r="48" spans="1:13" x14ac:dyDescent="0.2">
      <c r="A48" s="8" t="s">
        <v>64</v>
      </c>
      <c r="B48" s="2" t="s">
        <v>105</v>
      </c>
      <c r="C48" s="42">
        <v>1755396</v>
      </c>
      <c r="D48" s="42">
        <v>3342206.55</v>
      </c>
      <c r="E48" s="13">
        <f t="shared" si="0"/>
        <v>1586810.5499999998</v>
      </c>
      <c r="F48" s="13"/>
      <c r="G48" s="13"/>
      <c r="H48" s="13"/>
      <c r="I48" s="13">
        <f t="shared" si="1"/>
        <v>0</v>
      </c>
      <c r="J48" s="42">
        <v>3335189.66</v>
      </c>
      <c r="K48" s="42">
        <f t="shared" si="2"/>
        <v>7016.8899999996647</v>
      </c>
      <c r="L48" s="18">
        <f t="shared" si="3"/>
        <v>0.99790052173765276</v>
      </c>
      <c r="M48" s="18">
        <f>J48/J53</f>
        <v>2.7080369994283851E-3</v>
      </c>
    </row>
    <row r="49" spans="1:13" x14ac:dyDescent="0.2">
      <c r="A49" s="7" t="s">
        <v>42</v>
      </c>
      <c r="B49" s="6" t="s">
        <v>43</v>
      </c>
      <c r="C49" s="39">
        <v>1755396</v>
      </c>
      <c r="D49" s="39">
        <v>3342206.55</v>
      </c>
      <c r="E49" s="14">
        <f t="shared" si="0"/>
        <v>1586810.5499999998</v>
      </c>
      <c r="F49" s="14"/>
      <c r="G49" s="14"/>
      <c r="H49" s="14"/>
      <c r="I49" s="14">
        <f t="shared" si="1"/>
        <v>0</v>
      </c>
      <c r="J49" s="39">
        <v>3335189.66</v>
      </c>
      <c r="K49" s="39">
        <f t="shared" si="2"/>
        <v>7016.8899999996647</v>
      </c>
      <c r="L49" s="19">
        <f t="shared" si="3"/>
        <v>0.99790052173765276</v>
      </c>
      <c r="M49" s="19">
        <f>J49/J53</f>
        <v>2.7080369994283851E-3</v>
      </c>
    </row>
    <row r="50" spans="1:13" x14ac:dyDescent="0.2">
      <c r="A50" s="8" t="s">
        <v>91</v>
      </c>
      <c r="B50" s="12" t="s">
        <v>92</v>
      </c>
      <c r="C50" s="42">
        <v>6068414</v>
      </c>
      <c r="D50" s="42">
        <v>5450069</v>
      </c>
      <c r="E50" s="13">
        <f t="shared" si="0"/>
        <v>-618345</v>
      </c>
      <c r="F50" s="13"/>
      <c r="G50" s="13"/>
      <c r="H50" s="13"/>
      <c r="I50" s="13">
        <f t="shared" si="1"/>
        <v>0</v>
      </c>
      <c r="J50" s="42">
        <v>5450069</v>
      </c>
      <c r="K50" s="42">
        <f t="shared" si="2"/>
        <v>0</v>
      </c>
      <c r="L50" s="18">
        <f t="shared" si="3"/>
        <v>1</v>
      </c>
      <c r="M50" s="18">
        <f>J50/J53</f>
        <v>4.4252321474988199E-3</v>
      </c>
    </row>
    <row r="51" spans="1:13" x14ac:dyDescent="0.2">
      <c r="A51" s="7" t="s">
        <v>85</v>
      </c>
      <c r="B51" s="6" t="s">
        <v>86</v>
      </c>
      <c r="C51" s="39">
        <v>4972414</v>
      </c>
      <c r="D51" s="39">
        <v>5450069</v>
      </c>
      <c r="E51" s="14">
        <f t="shared" si="0"/>
        <v>477655</v>
      </c>
      <c r="F51" s="14"/>
      <c r="G51" s="14"/>
      <c r="H51" s="14"/>
      <c r="I51" s="14">
        <f t="shared" si="1"/>
        <v>0</v>
      </c>
      <c r="J51" s="39">
        <v>5450069</v>
      </c>
      <c r="K51" s="39">
        <f t="shared" si="2"/>
        <v>0</v>
      </c>
      <c r="L51" s="19">
        <f t="shared" si="3"/>
        <v>1</v>
      </c>
      <c r="M51" s="19">
        <f>J51/J53</f>
        <v>4.4252321474988199E-3</v>
      </c>
    </row>
    <row r="52" spans="1:13" x14ac:dyDescent="0.2">
      <c r="A52" s="7" t="s">
        <v>87</v>
      </c>
      <c r="B52" s="6" t="s">
        <v>88</v>
      </c>
      <c r="C52" s="39">
        <v>1096000</v>
      </c>
      <c r="D52" s="39">
        <v>0</v>
      </c>
      <c r="E52" s="14">
        <f t="shared" si="0"/>
        <v>-1096000</v>
      </c>
      <c r="F52" s="14"/>
      <c r="G52" s="14"/>
      <c r="H52" s="14"/>
      <c r="I52" s="14">
        <f t="shared" si="1"/>
        <v>0</v>
      </c>
      <c r="J52" s="39">
        <v>0</v>
      </c>
      <c r="K52" s="39">
        <f t="shared" si="2"/>
        <v>0</v>
      </c>
      <c r="L52" s="19"/>
      <c r="M52" s="19">
        <f>J52/J53</f>
        <v>0</v>
      </c>
    </row>
    <row r="53" spans="1:13" x14ac:dyDescent="0.2">
      <c r="A53" s="9"/>
      <c r="B53" s="10" t="s">
        <v>104</v>
      </c>
      <c r="C53" s="43">
        <f>C6+C15+C17+C21+C27+C32+C34+C39+C44+C48+C50</f>
        <v>1064739128.47</v>
      </c>
      <c r="D53" s="43">
        <f>D6+D15+D17+D21+D27+D32+D34+D39+D42+D44+D48+D50</f>
        <v>1267810555.8700001</v>
      </c>
      <c r="E53" s="15">
        <f t="shared" si="0"/>
        <v>203071427.4000001</v>
      </c>
      <c r="F53" s="15"/>
      <c r="G53" s="15"/>
      <c r="H53" s="15"/>
      <c r="I53" s="15">
        <f t="shared" si="1"/>
        <v>0</v>
      </c>
      <c r="J53" s="43">
        <v>1231589398.78</v>
      </c>
      <c r="K53" s="43">
        <f t="shared" si="2"/>
        <v>36221157.090000153</v>
      </c>
      <c r="L53" s="20">
        <f t="shared" si="3"/>
        <v>0.97143015025210577</v>
      </c>
      <c r="M53" s="20">
        <f>SUM(M6:M52)/2</f>
        <v>1</v>
      </c>
    </row>
    <row r="54" spans="1:13" ht="57.75" customHeight="1" x14ac:dyDescent="0.2">
      <c r="A54" s="7"/>
      <c r="B54" s="21" t="s">
        <v>106</v>
      </c>
      <c r="C54" s="39">
        <f>'КМР по КЦСР'!C275</f>
        <v>510133286.19</v>
      </c>
      <c r="D54" s="39">
        <f>'КМР по КЦСР'!D275</f>
        <v>570283937.70999992</v>
      </c>
      <c r="E54" s="14">
        <f t="shared" si="0"/>
        <v>60150651.519999921</v>
      </c>
      <c r="F54" s="14"/>
      <c r="G54" s="14"/>
      <c r="H54" s="14"/>
      <c r="I54" s="14"/>
      <c r="J54" s="39">
        <f>'КМР по КЦСР'!E275</f>
        <v>560325840.3499999</v>
      </c>
      <c r="K54" s="39">
        <f t="shared" si="2"/>
        <v>9958097.3600000143</v>
      </c>
      <c r="L54" s="19">
        <f t="shared" si="3"/>
        <v>0.98253835203567685</v>
      </c>
      <c r="M54" s="19">
        <f>J54/J53</f>
        <v>0.45496156503543556</v>
      </c>
    </row>
    <row r="56" spans="1:13" hidden="1" x14ac:dyDescent="0.2">
      <c r="D56" s="16">
        <v>1098513319</v>
      </c>
      <c r="J56" s="16">
        <v>244857388.30000001</v>
      </c>
    </row>
    <row r="57" spans="1:13" hidden="1" x14ac:dyDescent="0.2">
      <c r="D57" s="17">
        <f>D56-D53</f>
        <v>-169297236.87000012</v>
      </c>
      <c r="J57" s="17">
        <f>J56-J53</f>
        <v>-986732010.48000002</v>
      </c>
    </row>
    <row r="58" spans="1:13" x14ac:dyDescent="0.2">
      <c r="A58" s="4" t="s">
        <v>93</v>
      </c>
    </row>
  </sheetData>
  <mergeCells count="1">
    <mergeCell ref="A2:M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"/>
  <sheetViews>
    <sheetView topLeftCell="I97" workbookViewId="0">
      <selection activeCell="H97" sqref="A1:H1048576"/>
    </sheetView>
  </sheetViews>
  <sheetFormatPr defaultRowHeight="12.75" x14ac:dyDescent="0.2"/>
  <cols>
    <col min="1" max="1" width="4.7109375" hidden="1" customWidth="1"/>
    <col min="2" max="2" width="71.28515625" hidden="1" customWidth="1"/>
    <col min="3" max="5" width="15.42578125" hidden="1" customWidth="1"/>
    <col min="6" max="6" width="13.140625" hidden="1" customWidth="1"/>
    <col min="7" max="8" width="9.140625" hidden="1" customWidth="1"/>
    <col min="9" max="9" width="9.140625" customWidth="1"/>
    <col min="256" max="256" width="20.7109375" customWidth="1"/>
    <col min="257" max="257" width="30.7109375" customWidth="1"/>
    <col min="258" max="260" width="15.42578125" customWidth="1"/>
    <col min="261" max="261" width="9.140625" customWidth="1"/>
    <col min="262" max="262" width="13.140625" customWidth="1"/>
    <col min="263" max="265" width="9.140625" customWidth="1"/>
    <col min="512" max="512" width="20.7109375" customWidth="1"/>
    <col min="513" max="513" width="30.7109375" customWidth="1"/>
    <col min="514" max="516" width="15.42578125" customWidth="1"/>
    <col min="517" max="517" width="9.140625" customWidth="1"/>
    <col min="518" max="518" width="13.140625" customWidth="1"/>
    <col min="519" max="521" width="9.140625" customWidth="1"/>
    <col min="768" max="768" width="20.7109375" customWidth="1"/>
    <col min="769" max="769" width="30.7109375" customWidth="1"/>
    <col min="770" max="772" width="15.42578125" customWidth="1"/>
    <col min="773" max="773" width="9.140625" customWidth="1"/>
    <col min="774" max="774" width="13.140625" customWidth="1"/>
    <col min="775" max="777" width="9.140625" customWidth="1"/>
    <col min="1024" max="1024" width="20.7109375" customWidth="1"/>
    <col min="1025" max="1025" width="30.7109375" customWidth="1"/>
    <col min="1026" max="1028" width="15.42578125" customWidth="1"/>
    <col min="1029" max="1029" width="9.140625" customWidth="1"/>
    <col min="1030" max="1030" width="13.140625" customWidth="1"/>
    <col min="1031" max="1033" width="9.140625" customWidth="1"/>
    <col min="1280" max="1280" width="20.7109375" customWidth="1"/>
    <col min="1281" max="1281" width="30.7109375" customWidth="1"/>
    <col min="1282" max="1284" width="15.42578125" customWidth="1"/>
    <col min="1285" max="1285" width="9.140625" customWidth="1"/>
    <col min="1286" max="1286" width="13.140625" customWidth="1"/>
    <col min="1287" max="1289" width="9.140625" customWidth="1"/>
    <col min="1536" max="1536" width="20.7109375" customWidth="1"/>
    <col min="1537" max="1537" width="30.7109375" customWidth="1"/>
    <col min="1538" max="1540" width="15.42578125" customWidth="1"/>
    <col min="1541" max="1541" width="9.140625" customWidth="1"/>
    <col min="1542" max="1542" width="13.140625" customWidth="1"/>
    <col min="1543" max="1545" width="9.140625" customWidth="1"/>
    <col min="1792" max="1792" width="20.7109375" customWidth="1"/>
    <col min="1793" max="1793" width="30.7109375" customWidth="1"/>
    <col min="1794" max="1796" width="15.42578125" customWidth="1"/>
    <col min="1797" max="1797" width="9.140625" customWidth="1"/>
    <col min="1798" max="1798" width="13.140625" customWidth="1"/>
    <col min="1799" max="1801" width="9.140625" customWidth="1"/>
    <col min="2048" max="2048" width="20.7109375" customWidth="1"/>
    <col min="2049" max="2049" width="30.7109375" customWidth="1"/>
    <col min="2050" max="2052" width="15.42578125" customWidth="1"/>
    <col min="2053" max="2053" width="9.140625" customWidth="1"/>
    <col min="2054" max="2054" width="13.140625" customWidth="1"/>
    <col min="2055" max="2057" width="9.140625" customWidth="1"/>
    <col min="2304" max="2304" width="20.7109375" customWidth="1"/>
    <col min="2305" max="2305" width="30.7109375" customWidth="1"/>
    <col min="2306" max="2308" width="15.42578125" customWidth="1"/>
    <col min="2309" max="2309" width="9.140625" customWidth="1"/>
    <col min="2310" max="2310" width="13.140625" customWidth="1"/>
    <col min="2311" max="2313" width="9.140625" customWidth="1"/>
    <col min="2560" max="2560" width="20.7109375" customWidth="1"/>
    <col min="2561" max="2561" width="30.7109375" customWidth="1"/>
    <col min="2562" max="2564" width="15.42578125" customWidth="1"/>
    <col min="2565" max="2565" width="9.140625" customWidth="1"/>
    <col min="2566" max="2566" width="13.140625" customWidth="1"/>
    <col min="2567" max="2569" width="9.140625" customWidth="1"/>
    <col min="2816" max="2816" width="20.7109375" customWidth="1"/>
    <col min="2817" max="2817" width="30.7109375" customWidth="1"/>
    <col min="2818" max="2820" width="15.42578125" customWidth="1"/>
    <col min="2821" max="2821" width="9.140625" customWidth="1"/>
    <col min="2822" max="2822" width="13.140625" customWidth="1"/>
    <col min="2823" max="2825" width="9.140625" customWidth="1"/>
    <col min="3072" max="3072" width="20.7109375" customWidth="1"/>
    <col min="3073" max="3073" width="30.7109375" customWidth="1"/>
    <col min="3074" max="3076" width="15.42578125" customWidth="1"/>
    <col min="3077" max="3077" width="9.140625" customWidth="1"/>
    <col min="3078" max="3078" width="13.140625" customWidth="1"/>
    <col min="3079" max="3081" width="9.140625" customWidth="1"/>
    <col min="3328" max="3328" width="20.7109375" customWidth="1"/>
    <col min="3329" max="3329" width="30.7109375" customWidth="1"/>
    <col min="3330" max="3332" width="15.42578125" customWidth="1"/>
    <col min="3333" max="3333" width="9.140625" customWidth="1"/>
    <col min="3334" max="3334" width="13.140625" customWidth="1"/>
    <col min="3335" max="3337" width="9.140625" customWidth="1"/>
    <col min="3584" max="3584" width="20.7109375" customWidth="1"/>
    <col min="3585" max="3585" width="30.7109375" customWidth="1"/>
    <col min="3586" max="3588" width="15.42578125" customWidth="1"/>
    <col min="3589" max="3589" width="9.140625" customWidth="1"/>
    <col min="3590" max="3590" width="13.140625" customWidth="1"/>
    <col min="3591" max="3593" width="9.140625" customWidth="1"/>
    <col min="3840" max="3840" width="20.7109375" customWidth="1"/>
    <col min="3841" max="3841" width="30.7109375" customWidth="1"/>
    <col min="3842" max="3844" width="15.42578125" customWidth="1"/>
    <col min="3845" max="3845" width="9.140625" customWidth="1"/>
    <col min="3846" max="3846" width="13.140625" customWidth="1"/>
    <col min="3847" max="3849" width="9.140625" customWidth="1"/>
    <col min="4096" max="4096" width="20.7109375" customWidth="1"/>
    <col min="4097" max="4097" width="30.7109375" customWidth="1"/>
    <col min="4098" max="4100" width="15.42578125" customWidth="1"/>
    <col min="4101" max="4101" width="9.140625" customWidth="1"/>
    <col min="4102" max="4102" width="13.140625" customWidth="1"/>
    <col min="4103" max="4105" width="9.140625" customWidth="1"/>
    <col min="4352" max="4352" width="20.7109375" customWidth="1"/>
    <col min="4353" max="4353" width="30.7109375" customWidth="1"/>
    <col min="4354" max="4356" width="15.42578125" customWidth="1"/>
    <col min="4357" max="4357" width="9.140625" customWidth="1"/>
    <col min="4358" max="4358" width="13.140625" customWidth="1"/>
    <col min="4359" max="4361" width="9.140625" customWidth="1"/>
    <col min="4608" max="4608" width="20.7109375" customWidth="1"/>
    <col min="4609" max="4609" width="30.7109375" customWidth="1"/>
    <col min="4610" max="4612" width="15.42578125" customWidth="1"/>
    <col min="4613" max="4613" width="9.140625" customWidth="1"/>
    <col min="4614" max="4614" width="13.140625" customWidth="1"/>
    <col min="4615" max="4617" width="9.140625" customWidth="1"/>
    <col min="4864" max="4864" width="20.7109375" customWidth="1"/>
    <col min="4865" max="4865" width="30.7109375" customWidth="1"/>
    <col min="4866" max="4868" width="15.42578125" customWidth="1"/>
    <col min="4869" max="4869" width="9.140625" customWidth="1"/>
    <col min="4870" max="4870" width="13.140625" customWidth="1"/>
    <col min="4871" max="4873" width="9.140625" customWidth="1"/>
    <col min="5120" max="5120" width="20.7109375" customWidth="1"/>
    <col min="5121" max="5121" width="30.7109375" customWidth="1"/>
    <col min="5122" max="5124" width="15.42578125" customWidth="1"/>
    <col min="5125" max="5125" width="9.140625" customWidth="1"/>
    <col min="5126" max="5126" width="13.140625" customWidth="1"/>
    <col min="5127" max="5129" width="9.140625" customWidth="1"/>
    <col min="5376" max="5376" width="20.7109375" customWidth="1"/>
    <col min="5377" max="5377" width="30.7109375" customWidth="1"/>
    <col min="5378" max="5380" width="15.42578125" customWidth="1"/>
    <col min="5381" max="5381" width="9.140625" customWidth="1"/>
    <col min="5382" max="5382" width="13.140625" customWidth="1"/>
    <col min="5383" max="5385" width="9.140625" customWidth="1"/>
    <col min="5632" max="5632" width="20.7109375" customWidth="1"/>
    <col min="5633" max="5633" width="30.7109375" customWidth="1"/>
    <col min="5634" max="5636" width="15.42578125" customWidth="1"/>
    <col min="5637" max="5637" width="9.140625" customWidth="1"/>
    <col min="5638" max="5638" width="13.140625" customWidth="1"/>
    <col min="5639" max="5641" width="9.140625" customWidth="1"/>
    <col min="5888" max="5888" width="20.7109375" customWidth="1"/>
    <col min="5889" max="5889" width="30.7109375" customWidth="1"/>
    <col min="5890" max="5892" width="15.42578125" customWidth="1"/>
    <col min="5893" max="5893" width="9.140625" customWidth="1"/>
    <col min="5894" max="5894" width="13.140625" customWidth="1"/>
    <col min="5895" max="5897" width="9.140625" customWidth="1"/>
    <col min="6144" max="6144" width="20.7109375" customWidth="1"/>
    <col min="6145" max="6145" width="30.7109375" customWidth="1"/>
    <col min="6146" max="6148" width="15.42578125" customWidth="1"/>
    <col min="6149" max="6149" width="9.140625" customWidth="1"/>
    <col min="6150" max="6150" width="13.140625" customWidth="1"/>
    <col min="6151" max="6153" width="9.140625" customWidth="1"/>
    <col min="6400" max="6400" width="20.7109375" customWidth="1"/>
    <col min="6401" max="6401" width="30.7109375" customWidth="1"/>
    <col min="6402" max="6404" width="15.42578125" customWidth="1"/>
    <col min="6405" max="6405" width="9.140625" customWidth="1"/>
    <col min="6406" max="6406" width="13.140625" customWidth="1"/>
    <col min="6407" max="6409" width="9.140625" customWidth="1"/>
    <col min="6656" max="6656" width="20.7109375" customWidth="1"/>
    <col min="6657" max="6657" width="30.7109375" customWidth="1"/>
    <col min="6658" max="6660" width="15.42578125" customWidth="1"/>
    <col min="6661" max="6661" width="9.140625" customWidth="1"/>
    <col min="6662" max="6662" width="13.140625" customWidth="1"/>
    <col min="6663" max="6665" width="9.140625" customWidth="1"/>
    <col min="6912" max="6912" width="20.7109375" customWidth="1"/>
    <col min="6913" max="6913" width="30.7109375" customWidth="1"/>
    <col min="6914" max="6916" width="15.42578125" customWidth="1"/>
    <col min="6917" max="6917" width="9.140625" customWidth="1"/>
    <col min="6918" max="6918" width="13.140625" customWidth="1"/>
    <col min="6919" max="6921" width="9.140625" customWidth="1"/>
    <col min="7168" max="7168" width="20.7109375" customWidth="1"/>
    <col min="7169" max="7169" width="30.7109375" customWidth="1"/>
    <col min="7170" max="7172" width="15.42578125" customWidth="1"/>
    <col min="7173" max="7173" width="9.140625" customWidth="1"/>
    <col min="7174" max="7174" width="13.140625" customWidth="1"/>
    <col min="7175" max="7177" width="9.140625" customWidth="1"/>
    <col min="7424" max="7424" width="20.7109375" customWidth="1"/>
    <col min="7425" max="7425" width="30.7109375" customWidth="1"/>
    <col min="7426" max="7428" width="15.42578125" customWidth="1"/>
    <col min="7429" max="7429" width="9.140625" customWidth="1"/>
    <col min="7430" max="7430" width="13.140625" customWidth="1"/>
    <col min="7431" max="7433" width="9.140625" customWidth="1"/>
    <col min="7680" max="7680" width="20.7109375" customWidth="1"/>
    <col min="7681" max="7681" width="30.7109375" customWidth="1"/>
    <col min="7682" max="7684" width="15.42578125" customWidth="1"/>
    <col min="7685" max="7685" width="9.140625" customWidth="1"/>
    <col min="7686" max="7686" width="13.140625" customWidth="1"/>
    <col min="7687" max="7689" width="9.140625" customWidth="1"/>
    <col min="7936" max="7936" width="20.7109375" customWidth="1"/>
    <col min="7937" max="7937" width="30.7109375" customWidth="1"/>
    <col min="7938" max="7940" width="15.42578125" customWidth="1"/>
    <col min="7941" max="7941" width="9.140625" customWidth="1"/>
    <col min="7942" max="7942" width="13.140625" customWidth="1"/>
    <col min="7943" max="7945" width="9.140625" customWidth="1"/>
    <col min="8192" max="8192" width="20.7109375" customWidth="1"/>
    <col min="8193" max="8193" width="30.7109375" customWidth="1"/>
    <col min="8194" max="8196" width="15.42578125" customWidth="1"/>
    <col min="8197" max="8197" width="9.140625" customWidth="1"/>
    <col min="8198" max="8198" width="13.140625" customWidth="1"/>
    <col min="8199" max="8201" width="9.140625" customWidth="1"/>
    <col min="8448" max="8448" width="20.7109375" customWidth="1"/>
    <col min="8449" max="8449" width="30.7109375" customWidth="1"/>
    <col min="8450" max="8452" width="15.42578125" customWidth="1"/>
    <col min="8453" max="8453" width="9.140625" customWidth="1"/>
    <col min="8454" max="8454" width="13.140625" customWidth="1"/>
    <col min="8455" max="8457" width="9.140625" customWidth="1"/>
    <col min="8704" max="8704" width="20.7109375" customWidth="1"/>
    <col min="8705" max="8705" width="30.7109375" customWidth="1"/>
    <col min="8706" max="8708" width="15.42578125" customWidth="1"/>
    <col min="8709" max="8709" width="9.140625" customWidth="1"/>
    <col min="8710" max="8710" width="13.140625" customWidth="1"/>
    <col min="8711" max="8713" width="9.140625" customWidth="1"/>
    <col min="8960" max="8960" width="20.7109375" customWidth="1"/>
    <col min="8961" max="8961" width="30.7109375" customWidth="1"/>
    <col min="8962" max="8964" width="15.42578125" customWidth="1"/>
    <col min="8965" max="8965" width="9.140625" customWidth="1"/>
    <col min="8966" max="8966" width="13.140625" customWidth="1"/>
    <col min="8967" max="8969" width="9.140625" customWidth="1"/>
    <col min="9216" max="9216" width="20.7109375" customWidth="1"/>
    <col min="9217" max="9217" width="30.7109375" customWidth="1"/>
    <col min="9218" max="9220" width="15.42578125" customWidth="1"/>
    <col min="9221" max="9221" width="9.140625" customWidth="1"/>
    <col min="9222" max="9222" width="13.140625" customWidth="1"/>
    <col min="9223" max="9225" width="9.140625" customWidth="1"/>
    <col min="9472" max="9472" width="20.7109375" customWidth="1"/>
    <col min="9473" max="9473" width="30.7109375" customWidth="1"/>
    <col min="9474" max="9476" width="15.42578125" customWidth="1"/>
    <col min="9477" max="9477" width="9.140625" customWidth="1"/>
    <col min="9478" max="9478" width="13.140625" customWidth="1"/>
    <col min="9479" max="9481" width="9.140625" customWidth="1"/>
    <col min="9728" max="9728" width="20.7109375" customWidth="1"/>
    <col min="9729" max="9729" width="30.7109375" customWidth="1"/>
    <col min="9730" max="9732" width="15.42578125" customWidth="1"/>
    <col min="9733" max="9733" width="9.140625" customWidth="1"/>
    <col min="9734" max="9734" width="13.140625" customWidth="1"/>
    <col min="9735" max="9737" width="9.140625" customWidth="1"/>
    <col min="9984" max="9984" width="20.7109375" customWidth="1"/>
    <col min="9985" max="9985" width="30.7109375" customWidth="1"/>
    <col min="9986" max="9988" width="15.42578125" customWidth="1"/>
    <col min="9989" max="9989" width="9.140625" customWidth="1"/>
    <col min="9990" max="9990" width="13.140625" customWidth="1"/>
    <col min="9991" max="9993" width="9.140625" customWidth="1"/>
    <col min="10240" max="10240" width="20.7109375" customWidth="1"/>
    <col min="10241" max="10241" width="30.7109375" customWidth="1"/>
    <col min="10242" max="10244" width="15.42578125" customWidth="1"/>
    <col min="10245" max="10245" width="9.140625" customWidth="1"/>
    <col min="10246" max="10246" width="13.140625" customWidth="1"/>
    <col min="10247" max="10249" width="9.140625" customWidth="1"/>
    <col min="10496" max="10496" width="20.7109375" customWidth="1"/>
    <col min="10497" max="10497" width="30.7109375" customWidth="1"/>
    <col min="10498" max="10500" width="15.42578125" customWidth="1"/>
    <col min="10501" max="10501" width="9.140625" customWidth="1"/>
    <col min="10502" max="10502" width="13.140625" customWidth="1"/>
    <col min="10503" max="10505" width="9.140625" customWidth="1"/>
    <col min="10752" max="10752" width="20.7109375" customWidth="1"/>
    <col min="10753" max="10753" width="30.7109375" customWidth="1"/>
    <col min="10754" max="10756" width="15.42578125" customWidth="1"/>
    <col min="10757" max="10757" width="9.140625" customWidth="1"/>
    <col min="10758" max="10758" width="13.140625" customWidth="1"/>
    <col min="10759" max="10761" width="9.140625" customWidth="1"/>
    <col min="11008" max="11008" width="20.7109375" customWidth="1"/>
    <col min="11009" max="11009" width="30.7109375" customWidth="1"/>
    <col min="11010" max="11012" width="15.42578125" customWidth="1"/>
    <col min="11013" max="11013" width="9.140625" customWidth="1"/>
    <col min="11014" max="11014" width="13.140625" customWidth="1"/>
    <col min="11015" max="11017" width="9.140625" customWidth="1"/>
    <col min="11264" max="11264" width="20.7109375" customWidth="1"/>
    <col min="11265" max="11265" width="30.7109375" customWidth="1"/>
    <col min="11266" max="11268" width="15.42578125" customWidth="1"/>
    <col min="11269" max="11269" width="9.140625" customWidth="1"/>
    <col min="11270" max="11270" width="13.140625" customWidth="1"/>
    <col min="11271" max="11273" width="9.140625" customWidth="1"/>
    <col min="11520" max="11520" width="20.7109375" customWidth="1"/>
    <col min="11521" max="11521" width="30.7109375" customWidth="1"/>
    <col min="11522" max="11524" width="15.42578125" customWidth="1"/>
    <col min="11525" max="11525" width="9.140625" customWidth="1"/>
    <col min="11526" max="11526" width="13.140625" customWidth="1"/>
    <col min="11527" max="11529" width="9.140625" customWidth="1"/>
    <col min="11776" max="11776" width="20.7109375" customWidth="1"/>
    <col min="11777" max="11777" width="30.7109375" customWidth="1"/>
    <col min="11778" max="11780" width="15.42578125" customWidth="1"/>
    <col min="11781" max="11781" width="9.140625" customWidth="1"/>
    <col min="11782" max="11782" width="13.140625" customWidth="1"/>
    <col min="11783" max="11785" width="9.140625" customWidth="1"/>
    <col min="12032" max="12032" width="20.7109375" customWidth="1"/>
    <col min="12033" max="12033" width="30.7109375" customWidth="1"/>
    <col min="12034" max="12036" width="15.42578125" customWidth="1"/>
    <col min="12037" max="12037" width="9.140625" customWidth="1"/>
    <col min="12038" max="12038" width="13.140625" customWidth="1"/>
    <col min="12039" max="12041" width="9.140625" customWidth="1"/>
    <col min="12288" max="12288" width="20.7109375" customWidth="1"/>
    <col min="12289" max="12289" width="30.7109375" customWidth="1"/>
    <col min="12290" max="12292" width="15.42578125" customWidth="1"/>
    <col min="12293" max="12293" width="9.140625" customWidth="1"/>
    <col min="12294" max="12294" width="13.140625" customWidth="1"/>
    <col min="12295" max="12297" width="9.140625" customWidth="1"/>
    <col min="12544" max="12544" width="20.7109375" customWidth="1"/>
    <col min="12545" max="12545" width="30.7109375" customWidth="1"/>
    <col min="12546" max="12548" width="15.42578125" customWidth="1"/>
    <col min="12549" max="12549" width="9.140625" customWidth="1"/>
    <col min="12550" max="12550" width="13.140625" customWidth="1"/>
    <col min="12551" max="12553" width="9.140625" customWidth="1"/>
    <col min="12800" max="12800" width="20.7109375" customWidth="1"/>
    <col min="12801" max="12801" width="30.7109375" customWidth="1"/>
    <col min="12802" max="12804" width="15.42578125" customWidth="1"/>
    <col min="12805" max="12805" width="9.140625" customWidth="1"/>
    <col min="12806" max="12806" width="13.140625" customWidth="1"/>
    <col min="12807" max="12809" width="9.140625" customWidth="1"/>
    <col min="13056" max="13056" width="20.7109375" customWidth="1"/>
    <col min="13057" max="13057" width="30.7109375" customWidth="1"/>
    <col min="13058" max="13060" width="15.42578125" customWidth="1"/>
    <col min="13061" max="13061" width="9.140625" customWidth="1"/>
    <col min="13062" max="13062" width="13.140625" customWidth="1"/>
    <col min="13063" max="13065" width="9.140625" customWidth="1"/>
    <col min="13312" max="13312" width="20.7109375" customWidth="1"/>
    <col min="13313" max="13313" width="30.7109375" customWidth="1"/>
    <col min="13314" max="13316" width="15.42578125" customWidth="1"/>
    <col min="13317" max="13317" width="9.140625" customWidth="1"/>
    <col min="13318" max="13318" width="13.140625" customWidth="1"/>
    <col min="13319" max="13321" width="9.140625" customWidth="1"/>
    <col min="13568" max="13568" width="20.7109375" customWidth="1"/>
    <col min="13569" max="13569" width="30.7109375" customWidth="1"/>
    <col min="13570" max="13572" width="15.42578125" customWidth="1"/>
    <col min="13573" max="13573" width="9.140625" customWidth="1"/>
    <col min="13574" max="13574" width="13.140625" customWidth="1"/>
    <col min="13575" max="13577" width="9.140625" customWidth="1"/>
    <col min="13824" max="13824" width="20.7109375" customWidth="1"/>
    <col min="13825" max="13825" width="30.7109375" customWidth="1"/>
    <col min="13826" max="13828" width="15.42578125" customWidth="1"/>
    <col min="13829" max="13829" width="9.140625" customWidth="1"/>
    <col min="13830" max="13830" width="13.140625" customWidth="1"/>
    <col min="13831" max="13833" width="9.140625" customWidth="1"/>
    <col min="14080" max="14080" width="20.7109375" customWidth="1"/>
    <col min="14081" max="14081" width="30.7109375" customWidth="1"/>
    <col min="14082" max="14084" width="15.42578125" customWidth="1"/>
    <col min="14085" max="14085" width="9.140625" customWidth="1"/>
    <col min="14086" max="14086" width="13.140625" customWidth="1"/>
    <col min="14087" max="14089" width="9.140625" customWidth="1"/>
    <col min="14336" max="14336" width="20.7109375" customWidth="1"/>
    <col min="14337" max="14337" width="30.7109375" customWidth="1"/>
    <col min="14338" max="14340" width="15.42578125" customWidth="1"/>
    <col min="14341" max="14341" width="9.140625" customWidth="1"/>
    <col min="14342" max="14342" width="13.140625" customWidth="1"/>
    <col min="14343" max="14345" width="9.140625" customWidth="1"/>
    <col min="14592" max="14592" width="20.7109375" customWidth="1"/>
    <col min="14593" max="14593" width="30.7109375" customWidth="1"/>
    <col min="14594" max="14596" width="15.42578125" customWidth="1"/>
    <col min="14597" max="14597" width="9.140625" customWidth="1"/>
    <col min="14598" max="14598" width="13.140625" customWidth="1"/>
    <col min="14599" max="14601" width="9.140625" customWidth="1"/>
    <col min="14848" max="14848" width="20.7109375" customWidth="1"/>
    <col min="14849" max="14849" width="30.7109375" customWidth="1"/>
    <col min="14850" max="14852" width="15.42578125" customWidth="1"/>
    <col min="14853" max="14853" width="9.140625" customWidth="1"/>
    <col min="14854" max="14854" width="13.140625" customWidth="1"/>
    <col min="14855" max="14857" width="9.140625" customWidth="1"/>
    <col min="15104" max="15104" width="20.7109375" customWidth="1"/>
    <col min="15105" max="15105" width="30.7109375" customWidth="1"/>
    <col min="15106" max="15108" width="15.42578125" customWidth="1"/>
    <col min="15109" max="15109" width="9.140625" customWidth="1"/>
    <col min="15110" max="15110" width="13.140625" customWidth="1"/>
    <col min="15111" max="15113" width="9.140625" customWidth="1"/>
    <col min="15360" max="15360" width="20.7109375" customWidth="1"/>
    <col min="15361" max="15361" width="30.7109375" customWidth="1"/>
    <col min="15362" max="15364" width="15.42578125" customWidth="1"/>
    <col min="15365" max="15365" width="9.140625" customWidth="1"/>
    <col min="15366" max="15366" width="13.140625" customWidth="1"/>
    <col min="15367" max="15369" width="9.140625" customWidth="1"/>
    <col min="15616" max="15616" width="20.7109375" customWidth="1"/>
    <col min="15617" max="15617" width="30.7109375" customWidth="1"/>
    <col min="15618" max="15620" width="15.42578125" customWidth="1"/>
    <col min="15621" max="15621" width="9.140625" customWidth="1"/>
    <col min="15622" max="15622" width="13.140625" customWidth="1"/>
    <col min="15623" max="15625" width="9.140625" customWidth="1"/>
    <col min="15872" max="15872" width="20.7109375" customWidth="1"/>
    <col min="15873" max="15873" width="30.7109375" customWidth="1"/>
    <col min="15874" max="15876" width="15.42578125" customWidth="1"/>
    <col min="15877" max="15877" width="9.140625" customWidth="1"/>
    <col min="15878" max="15878" width="13.140625" customWidth="1"/>
    <col min="15879" max="15881" width="9.140625" customWidth="1"/>
    <col min="16128" max="16128" width="20.7109375" customWidth="1"/>
    <col min="16129" max="16129" width="30.7109375" customWidth="1"/>
    <col min="16130" max="16132" width="15.42578125" customWidth="1"/>
    <col min="16133" max="16133" width="9.140625" customWidth="1"/>
    <col min="16134" max="16134" width="13.140625" customWidth="1"/>
    <col min="16135" max="16137" width="9.140625" customWidth="1"/>
  </cols>
  <sheetData>
    <row r="1" spans="1:9" x14ac:dyDescent="0.2">
      <c r="A1" s="68" t="s">
        <v>661</v>
      </c>
      <c r="B1" s="68"/>
      <c r="C1" s="68"/>
      <c r="D1" s="68"/>
      <c r="E1" s="68"/>
      <c r="F1" s="46"/>
      <c r="G1" s="46"/>
    </row>
    <row r="2" spans="1:9" x14ac:dyDescent="0.2">
      <c r="A2" s="47" t="s">
        <v>0</v>
      </c>
      <c r="B2" s="46"/>
      <c r="C2" s="46"/>
      <c r="D2" s="46"/>
      <c r="E2" s="46"/>
      <c r="F2" s="46"/>
      <c r="G2" s="46"/>
    </row>
    <row r="3" spans="1:9" ht="14.25" x14ac:dyDescent="0.2">
      <c r="A3" s="48"/>
    </row>
    <row r="4" spans="1:9" ht="14.25" x14ac:dyDescent="0.2">
      <c r="A4" s="48" t="s">
        <v>648</v>
      </c>
      <c r="E4" s="49"/>
      <c r="F4" s="49"/>
      <c r="G4" s="49"/>
    </row>
    <row r="5" spans="1:9" x14ac:dyDescent="0.2">
      <c r="A5" s="46" t="s">
        <v>662</v>
      </c>
      <c r="B5" s="46"/>
      <c r="C5" s="46"/>
      <c r="D5" s="46"/>
      <c r="E5" s="46"/>
      <c r="F5" s="46"/>
      <c r="G5" s="46"/>
    </row>
    <row r="6" spans="1:9" x14ac:dyDescent="0.2">
      <c r="A6" s="69"/>
      <c r="B6" s="70"/>
      <c r="C6" s="70"/>
      <c r="D6" s="70"/>
      <c r="E6" s="70"/>
      <c r="F6" s="70"/>
      <c r="G6" s="70"/>
      <c r="H6" s="50"/>
      <c r="I6" s="50"/>
    </row>
    <row r="7" spans="1:9" x14ac:dyDescent="0.2">
      <c r="A7" s="71" t="s">
        <v>483</v>
      </c>
      <c r="B7" s="70"/>
      <c r="C7" s="70"/>
      <c r="D7" s="70"/>
      <c r="E7" s="70"/>
      <c r="F7" s="70"/>
    </row>
    <row r="8" spans="1:9" x14ac:dyDescent="0.2">
      <c r="A8" s="69"/>
      <c r="B8" s="70"/>
      <c r="C8" s="70"/>
      <c r="D8" s="70"/>
      <c r="E8" s="70"/>
      <c r="F8" s="70"/>
    </row>
    <row r="9" spans="1:9" x14ac:dyDescent="0.2">
      <c r="A9" s="51" t="s">
        <v>1</v>
      </c>
      <c r="B9" s="51"/>
      <c r="C9" s="51"/>
      <c r="D9" s="51"/>
      <c r="E9" s="51"/>
      <c r="F9" s="51"/>
      <c r="G9" s="51"/>
    </row>
    <row r="10" spans="1:9" ht="31.5" x14ac:dyDescent="0.2">
      <c r="A10" s="41" t="s">
        <v>108</v>
      </c>
      <c r="B10" s="41" t="s">
        <v>109</v>
      </c>
      <c r="C10" s="41" t="s">
        <v>94</v>
      </c>
      <c r="D10" s="41" t="s">
        <v>95</v>
      </c>
      <c r="E10" s="41" t="s">
        <v>97</v>
      </c>
    </row>
    <row r="11" spans="1:9" ht="33.75" x14ac:dyDescent="0.2">
      <c r="A11" s="31" t="s">
        <v>520</v>
      </c>
      <c r="B11" s="32" t="s">
        <v>521</v>
      </c>
      <c r="C11" s="33">
        <v>0</v>
      </c>
      <c r="D11" s="33">
        <v>15298.5</v>
      </c>
      <c r="E11" s="33">
        <v>15298.5</v>
      </c>
    </row>
    <row r="12" spans="1:9" ht="33.75" x14ac:dyDescent="0.2">
      <c r="A12" s="24" t="s">
        <v>344</v>
      </c>
      <c r="B12" s="23" t="s">
        <v>345</v>
      </c>
      <c r="C12" s="25">
        <v>13389202.26</v>
      </c>
      <c r="D12" s="25">
        <v>13399846.98</v>
      </c>
      <c r="E12" s="25">
        <v>13359364.92</v>
      </c>
    </row>
    <row r="13" spans="1:9" ht="33.75" x14ac:dyDescent="0.2">
      <c r="A13" s="24" t="s">
        <v>346</v>
      </c>
      <c r="B13" s="23" t="s">
        <v>347</v>
      </c>
      <c r="C13" s="25">
        <v>519289</v>
      </c>
      <c r="D13" s="25">
        <v>530669</v>
      </c>
      <c r="E13" s="25">
        <v>425645.67</v>
      </c>
    </row>
    <row r="14" spans="1:9" ht="33.75" x14ac:dyDescent="0.2">
      <c r="A14" s="24" t="s">
        <v>348</v>
      </c>
      <c r="B14" s="23" t="s">
        <v>349</v>
      </c>
      <c r="C14" s="25">
        <v>48891949.57</v>
      </c>
      <c r="D14" s="25">
        <v>50818227.829999998</v>
      </c>
      <c r="E14" s="25">
        <v>50472390.200000003</v>
      </c>
    </row>
    <row r="15" spans="1:9" ht="33.75" x14ac:dyDescent="0.2">
      <c r="A15" s="24" t="s">
        <v>350</v>
      </c>
      <c r="B15" s="23" t="s">
        <v>351</v>
      </c>
      <c r="C15" s="25">
        <v>632537</v>
      </c>
      <c r="D15" s="25">
        <v>600712</v>
      </c>
      <c r="E15" s="25">
        <v>600710.84</v>
      </c>
    </row>
    <row r="16" spans="1:9" ht="33.75" x14ac:dyDescent="0.2">
      <c r="A16" s="24" t="s">
        <v>352</v>
      </c>
      <c r="B16" s="23" t="s">
        <v>353</v>
      </c>
      <c r="C16" s="25">
        <v>50000</v>
      </c>
      <c r="D16" s="25">
        <v>86216</v>
      </c>
      <c r="E16" s="25">
        <v>86215.5</v>
      </c>
    </row>
    <row r="17" spans="1:5" ht="33.75" x14ac:dyDescent="0.2">
      <c r="A17" s="24" t="s">
        <v>354</v>
      </c>
      <c r="B17" s="23" t="s">
        <v>355</v>
      </c>
      <c r="C17" s="25">
        <v>683087.27</v>
      </c>
      <c r="D17" s="25">
        <v>596680.77</v>
      </c>
      <c r="E17" s="25">
        <v>580667.1</v>
      </c>
    </row>
    <row r="18" spans="1:5" ht="45" x14ac:dyDescent="0.2">
      <c r="A18" s="24" t="s">
        <v>571</v>
      </c>
      <c r="B18" s="28" t="s">
        <v>572</v>
      </c>
      <c r="C18" s="25">
        <v>2000</v>
      </c>
      <c r="D18" s="25">
        <v>2000</v>
      </c>
      <c r="E18" s="25">
        <v>2000</v>
      </c>
    </row>
    <row r="19" spans="1:5" ht="33.75" x14ac:dyDescent="0.2">
      <c r="A19" s="24" t="s">
        <v>573</v>
      </c>
      <c r="B19" s="23" t="s">
        <v>574</v>
      </c>
      <c r="C19" s="25">
        <v>320378</v>
      </c>
      <c r="D19" s="25">
        <v>320378</v>
      </c>
      <c r="E19" s="25">
        <v>320378</v>
      </c>
    </row>
    <row r="20" spans="1:5" ht="33.75" x14ac:dyDescent="0.2">
      <c r="A20" s="24" t="s">
        <v>575</v>
      </c>
      <c r="B20" s="23" t="s">
        <v>576</v>
      </c>
      <c r="C20" s="25">
        <v>475000</v>
      </c>
      <c r="D20" s="25">
        <v>475000</v>
      </c>
      <c r="E20" s="25">
        <v>475000</v>
      </c>
    </row>
    <row r="21" spans="1:5" ht="45" x14ac:dyDescent="0.2">
      <c r="A21" s="24" t="s">
        <v>577</v>
      </c>
      <c r="B21" s="28" t="s">
        <v>578</v>
      </c>
      <c r="C21" s="25">
        <v>9500</v>
      </c>
      <c r="D21" s="25">
        <v>9500</v>
      </c>
      <c r="E21" s="25">
        <v>9500</v>
      </c>
    </row>
    <row r="22" spans="1:5" ht="45" x14ac:dyDescent="0.2">
      <c r="A22" s="24" t="s">
        <v>579</v>
      </c>
      <c r="B22" s="28" t="s">
        <v>580</v>
      </c>
      <c r="C22" s="25">
        <v>0</v>
      </c>
      <c r="D22" s="25">
        <v>5600</v>
      </c>
      <c r="E22" s="25">
        <v>5600</v>
      </c>
    </row>
    <row r="23" spans="1:5" ht="33.75" x14ac:dyDescent="0.2">
      <c r="A23" s="24" t="s">
        <v>581</v>
      </c>
      <c r="B23" s="23" t="s">
        <v>582</v>
      </c>
      <c r="C23" s="25">
        <v>161615</v>
      </c>
      <c r="D23" s="25">
        <v>151776</v>
      </c>
      <c r="E23" s="25">
        <v>151776</v>
      </c>
    </row>
    <row r="24" spans="1:5" ht="45" x14ac:dyDescent="0.2">
      <c r="A24" s="24" t="s">
        <v>583</v>
      </c>
      <c r="B24" s="23" t="s">
        <v>584</v>
      </c>
      <c r="C24" s="25">
        <v>0</v>
      </c>
      <c r="D24" s="25">
        <v>57756.46</v>
      </c>
      <c r="E24" s="25">
        <v>57756.46</v>
      </c>
    </row>
    <row r="25" spans="1:5" ht="33.75" x14ac:dyDescent="0.2">
      <c r="A25" s="31" t="s">
        <v>356</v>
      </c>
      <c r="B25" s="32" t="s">
        <v>357</v>
      </c>
      <c r="C25" s="33">
        <v>20400</v>
      </c>
      <c r="D25" s="33">
        <v>20400</v>
      </c>
      <c r="E25" s="33">
        <v>14100</v>
      </c>
    </row>
    <row r="26" spans="1:5" ht="33.75" x14ac:dyDescent="0.2">
      <c r="A26" s="31" t="s">
        <v>522</v>
      </c>
      <c r="B26" s="32" t="s">
        <v>523</v>
      </c>
      <c r="C26" s="33">
        <v>0</v>
      </c>
      <c r="D26" s="33">
        <v>600</v>
      </c>
      <c r="E26" s="33">
        <v>0</v>
      </c>
    </row>
    <row r="27" spans="1:5" ht="33.75" x14ac:dyDescent="0.2">
      <c r="A27" s="52" t="s">
        <v>358</v>
      </c>
      <c r="B27" s="53" t="s">
        <v>359</v>
      </c>
      <c r="C27" s="54">
        <v>3192200</v>
      </c>
      <c r="D27" s="54">
        <v>3202700</v>
      </c>
      <c r="E27" s="54">
        <v>3202699.99</v>
      </c>
    </row>
    <row r="28" spans="1:5" ht="33.75" x14ac:dyDescent="0.2">
      <c r="A28" s="24" t="s">
        <v>360</v>
      </c>
      <c r="B28" s="23" t="s">
        <v>361</v>
      </c>
      <c r="C28" s="25">
        <v>338229</v>
      </c>
      <c r="D28" s="25">
        <v>809561.43</v>
      </c>
      <c r="E28" s="25">
        <v>809561.43</v>
      </c>
    </row>
    <row r="29" spans="1:5" ht="33.75" x14ac:dyDescent="0.2">
      <c r="A29" s="24" t="s">
        <v>362</v>
      </c>
      <c r="B29" s="23" t="s">
        <v>363</v>
      </c>
      <c r="C29" s="25">
        <v>202287.5</v>
      </c>
      <c r="D29" s="25">
        <v>213109.5</v>
      </c>
      <c r="E29" s="25">
        <v>208984.82</v>
      </c>
    </row>
    <row r="30" spans="1:5" ht="33.75" x14ac:dyDescent="0.2">
      <c r="A30" s="24" t="s">
        <v>364</v>
      </c>
      <c r="B30" s="23" t="s">
        <v>365</v>
      </c>
      <c r="C30" s="25">
        <v>360000</v>
      </c>
      <c r="D30" s="25">
        <v>380009.15</v>
      </c>
      <c r="E30" s="25">
        <v>380009.15</v>
      </c>
    </row>
    <row r="31" spans="1:5" ht="33.75" x14ac:dyDescent="0.2">
      <c r="A31" s="24" t="s">
        <v>366</v>
      </c>
      <c r="B31" s="23" t="s">
        <v>367</v>
      </c>
      <c r="C31" s="25">
        <v>1253425.43</v>
      </c>
      <c r="D31" s="25">
        <v>1486869.51</v>
      </c>
      <c r="E31" s="25">
        <v>1480654.3</v>
      </c>
    </row>
    <row r="32" spans="1:5" ht="33.75" x14ac:dyDescent="0.2">
      <c r="A32" s="24" t="s">
        <v>368</v>
      </c>
      <c r="B32" s="23" t="s">
        <v>369</v>
      </c>
      <c r="C32" s="25">
        <v>100000</v>
      </c>
      <c r="D32" s="25">
        <v>402755.08</v>
      </c>
      <c r="E32" s="25">
        <v>337344.08</v>
      </c>
    </row>
    <row r="33" spans="1:5" ht="33.75" x14ac:dyDescent="0.2">
      <c r="A33" s="24" t="s">
        <v>370</v>
      </c>
      <c r="B33" s="23" t="s">
        <v>371</v>
      </c>
      <c r="C33" s="25">
        <v>567197</v>
      </c>
      <c r="D33" s="25">
        <v>902400.93</v>
      </c>
      <c r="E33" s="25">
        <v>820795.2</v>
      </c>
    </row>
    <row r="34" spans="1:5" ht="33.75" x14ac:dyDescent="0.2">
      <c r="A34" s="24" t="s">
        <v>372</v>
      </c>
      <c r="B34" s="23" t="s">
        <v>373</v>
      </c>
      <c r="C34" s="25">
        <v>243586</v>
      </c>
      <c r="D34" s="25">
        <v>318438.46000000002</v>
      </c>
      <c r="E34" s="25">
        <v>315726.90000000002</v>
      </c>
    </row>
    <row r="35" spans="1:5" ht="33.75" x14ac:dyDescent="0.2">
      <c r="A35" s="24" t="s">
        <v>374</v>
      </c>
      <c r="B35" s="23" t="s">
        <v>375</v>
      </c>
      <c r="C35" s="25">
        <v>415060</v>
      </c>
      <c r="D35" s="25">
        <v>219646.03</v>
      </c>
      <c r="E35" s="25">
        <v>0</v>
      </c>
    </row>
    <row r="36" spans="1:5" ht="33.75" x14ac:dyDescent="0.2">
      <c r="A36" s="24" t="s">
        <v>376</v>
      </c>
      <c r="B36" s="23" t="s">
        <v>377</v>
      </c>
      <c r="C36" s="25">
        <v>286060</v>
      </c>
      <c r="D36" s="25">
        <v>1559789.05</v>
      </c>
      <c r="E36" s="25">
        <v>1512940.28</v>
      </c>
    </row>
    <row r="37" spans="1:5" ht="33.75" x14ac:dyDescent="0.2">
      <c r="A37" s="24" t="s">
        <v>524</v>
      </c>
      <c r="B37" s="23" t="s">
        <v>525</v>
      </c>
      <c r="C37" s="25">
        <v>0</v>
      </c>
      <c r="D37" s="25">
        <v>160789</v>
      </c>
      <c r="E37" s="25">
        <v>160694.51</v>
      </c>
    </row>
    <row r="38" spans="1:5" ht="33.75" x14ac:dyDescent="0.2">
      <c r="A38" s="24" t="s">
        <v>378</v>
      </c>
      <c r="B38" s="23" t="s">
        <v>379</v>
      </c>
      <c r="C38" s="25">
        <v>0</v>
      </c>
      <c r="D38" s="25">
        <v>512250.23</v>
      </c>
      <c r="E38" s="25">
        <v>511126.53</v>
      </c>
    </row>
    <row r="39" spans="1:5" ht="33.75" x14ac:dyDescent="0.2">
      <c r="A39" s="24" t="s">
        <v>380</v>
      </c>
      <c r="B39" s="23" t="s">
        <v>381</v>
      </c>
      <c r="C39" s="25">
        <v>574919</v>
      </c>
      <c r="D39" s="25">
        <v>738199.88</v>
      </c>
      <c r="E39" s="25">
        <v>737649.66</v>
      </c>
    </row>
    <row r="40" spans="1:5" ht="33.75" x14ac:dyDescent="0.2">
      <c r="A40" s="24" t="s">
        <v>382</v>
      </c>
      <c r="B40" s="23" t="s">
        <v>383</v>
      </c>
      <c r="C40" s="25">
        <v>650009</v>
      </c>
      <c r="D40" s="25">
        <v>1362019.55</v>
      </c>
      <c r="E40" s="25">
        <v>1355062.66</v>
      </c>
    </row>
    <row r="41" spans="1:5" ht="33.75" x14ac:dyDescent="0.2">
      <c r="A41" s="35" t="s">
        <v>649</v>
      </c>
      <c r="B41" s="36" t="s">
        <v>549</v>
      </c>
      <c r="C41" s="37">
        <v>0</v>
      </c>
      <c r="D41" s="37">
        <v>72800</v>
      </c>
      <c r="E41" s="37">
        <v>72800</v>
      </c>
    </row>
    <row r="42" spans="1:5" ht="33.75" x14ac:dyDescent="0.2">
      <c r="A42" s="24" t="s">
        <v>384</v>
      </c>
      <c r="B42" s="23" t="s">
        <v>385</v>
      </c>
      <c r="C42" s="25">
        <v>27211.89</v>
      </c>
      <c r="D42" s="25">
        <v>78756.679999999993</v>
      </c>
      <c r="E42" s="25">
        <v>78756.679999999993</v>
      </c>
    </row>
    <row r="43" spans="1:5" ht="33.75" x14ac:dyDescent="0.2">
      <c r="A43" s="24" t="s">
        <v>386</v>
      </c>
      <c r="B43" s="23" t="s">
        <v>387</v>
      </c>
      <c r="C43" s="25">
        <v>0</v>
      </c>
      <c r="D43" s="25">
        <v>8769.9</v>
      </c>
      <c r="E43" s="25">
        <v>8769.9</v>
      </c>
    </row>
    <row r="44" spans="1:5" ht="33.75" x14ac:dyDescent="0.2">
      <c r="A44" s="24" t="s">
        <v>526</v>
      </c>
      <c r="B44" s="23" t="s">
        <v>527</v>
      </c>
      <c r="C44" s="25">
        <v>0</v>
      </c>
      <c r="D44" s="25">
        <v>306297.87</v>
      </c>
      <c r="E44" s="25">
        <v>306297.42</v>
      </c>
    </row>
    <row r="45" spans="1:5" ht="33.75" x14ac:dyDescent="0.2">
      <c r="A45" s="35" t="s">
        <v>650</v>
      </c>
      <c r="B45" s="36" t="s">
        <v>651</v>
      </c>
      <c r="C45" s="37">
        <v>0</v>
      </c>
      <c r="D45" s="37">
        <v>150000</v>
      </c>
      <c r="E45" s="37">
        <v>150000</v>
      </c>
    </row>
    <row r="46" spans="1:5" ht="33.75" x14ac:dyDescent="0.2">
      <c r="A46" s="24" t="s">
        <v>388</v>
      </c>
      <c r="B46" s="23" t="s">
        <v>389</v>
      </c>
      <c r="C46" s="25">
        <v>26127</v>
      </c>
      <c r="D46" s="25">
        <v>287305.15000000002</v>
      </c>
      <c r="E46" s="25">
        <v>277293.15000000002</v>
      </c>
    </row>
    <row r="47" spans="1:5" ht="45" x14ac:dyDescent="0.2">
      <c r="A47" s="31" t="s">
        <v>390</v>
      </c>
      <c r="B47" s="34" t="s">
        <v>245</v>
      </c>
      <c r="C47" s="33">
        <v>1847186.19</v>
      </c>
      <c r="D47" s="33">
        <v>2058507.65</v>
      </c>
      <c r="E47" s="33">
        <v>1692495.24</v>
      </c>
    </row>
    <row r="48" spans="1:5" ht="33.75" x14ac:dyDescent="0.2">
      <c r="A48" s="31" t="s">
        <v>528</v>
      </c>
      <c r="B48" s="32" t="s">
        <v>529</v>
      </c>
      <c r="C48" s="33">
        <v>0</v>
      </c>
      <c r="D48" s="33">
        <v>17700</v>
      </c>
      <c r="E48" s="33">
        <v>0</v>
      </c>
    </row>
    <row r="49" spans="1:6" ht="33.75" x14ac:dyDescent="0.2">
      <c r="A49" s="35" t="s">
        <v>614</v>
      </c>
      <c r="B49" s="36" t="s">
        <v>635</v>
      </c>
      <c r="C49" s="37">
        <v>0</v>
      </c>
      <c r="D49" s="37">
        <v>8432</v>
      </c>
      <c r="E49" s="37">
        <v>8432</v>
      </c>
    </row>
    <row r="50" spans="1:6" ht="33.75" x14ac:dyDescent="0.2">
      <c r="A50" s="35" t="s">
        <v>615</v>
      </c>
      <c r="B50" s="36" t="s">
        <v>637</v>
      </c>
      <c r="C50" s="37">
        <v>0</v>
      </c>
      <c r="D50" s="37">
        <v>150000</v>
      </c>
      <c r="E50" s="37">
        <v>150000</v>
      </c>
    </row>
    <row r="51" spans="1:6" ht="33.75" x14ac:dyDescent="0.2">
      <c r="A51" s="24" t="s">
        <v>391</v>
      </c>
      <c r="B51" s="23" t="s">
        <v>392</v>
      </c>
      <c r="C51" s="25">
        <v>607229</v>
      </c>
      <c r="D51" s="25">
        <f>1382459.32-126940.16</f>
        <v>1255519.1600000001</v>
      </c>
      <c r="E51" s="25">
        <f>1380526.37-126940.16</f>
        <v>1253586.2100000002</v>
      </c>
    </row>
    <row r="52" spans="1:6" ht="33.75" x14ac:dyDescent="0.2">
      <c r="A52" s="35" t="s">
        <v>391</v>
      </c>
      <c r="B52" s="36" t="s">
        <v>392</v>
      </c>
      <c r="C52" s="37">
        <v>0</v>
      </c>
      <c r="D52" s="37">
        <v>126940.16</v>
      </c>
      <c r="E52" s="37">
        <v>126940.16</v>
      </c>
    </row>
    <row r="53" spans="1:6" ht="33.75" x14ac:dyDescent="0.2">
      <c r="A53" s="24" t="s">
        <v>393</v>
      </c>
      <c r="B53" s="23" t="s">
        <v>394</v>
      </c>
      <c r="C53" s="25">
        <v>2810344</v>
      </c>
      <c r="D53" s="25">
        <v>4434993.29</v>
      </c>
      <c r="E53" s="25">
        <v>4434926.1399999997</v>
      </c>
    </row>
    <row r="54" spans="1:6" ht="33.75" x14ac:dyDescent="0.2">
      <c r="A54" s="24" t="s">
        <v>395</v>
      </c>
      <c r="B54" s="23" t="s">
        <v>396</v>
      </c>
      <c r="C54" s="25">
        <v>1597285</v>
      </c>
      <c r="D54" s="25">
        <v>545487.15</v>
      </c>
      <c r="E54" s="25">
        <v>530032.71</v>
      </c>
    </row>
    <row r="55" spans="1:6" ht="33.75" x14ac:dyDescent="0.2">
      <c r="A55" s="35" t="s">
        <v>530</v>
      </c>
      <c r="B55" s="36" t="s">
        <v>531</v>
      </c>
      <c r="C55" s="37">
        <v>0</v>
      </c>
      <c r="D55" s="37">
        <v>1012451.67</v>
      </c>
      <c r="E55" s="37">
        <v>1010749.9</v>
      </c>
    </row>
    <row r="56" spans="1:6" ht="33.75" x14ac:dyDescent="0.2">
      <c r="A56" s="35" t="s">
        <v>616</v>
      </c>
      <c r="B56" s="36" t="s">
        <v>638</v>
      </c>
      <c r="C56" s="37">
        <v>0</v>
      </c>
      <c r="D56" s="37">
        <v>4000000</v>
      </c>
      <c r="E56" s="37">
        <v>1500000</v>
      </c>
    </row>
    <row r="57" spans="1:6" ht="33.75" x14ac:dyDescent="0.2">
      <c r="A57" s="24" t="s">
        <v>397</v>
      </c>
      <c r="B57" s="23" t="s">
        <v>398</v>
      </c>
      <c r="C57" s="25">
        <v>18632793</v>
      </c>
      <c r="D57" s="25">
        <v>22971603.640000001</v>
      </c>
      <c r="E57" s="25">
        <v>19724121.800000001</v>
      </c>
    </row>
    <row r="58" spans="1:6" ht="33.75" x14ac:dyDescent="0.2">
      <c r="A58" s="24" t="s">
        <v>399</v>
      </c>
      <c r="B58" s="23" t="s">
        <v>400</v>
      </c>
      <c r="C58" s="25">
        <v>6746699.8899999997</v>
      </c>
      <c r="D58" s="25">
        <v>9272924.0700000003</v>
      </c>
      <c r="E58" s="25">
        <v>6761627.96</v>
      </c>
    </row>
    <row r="59" spans="1:6" ht="33.75" x14ac:dyDescent="0.2">
      <c r="A59" s="24" t="s">
        <v>532</v>
      </c>
      <c r="B59" s="23" t="s">
        <v>175</v>
      </c>
      <c r="C59" s="25">
        <v>0</v>
      </c>
      <c r="D59" s="25">
        <v>637518.28</v>
      </c>
      <c r="E59" s="25">
        <v>637518.28</v>
      </c>
    </row>
    <row r="60" spans="1:6" ht="45" x14ac:dyDescent="0.2">
      <c r="A60" s="35" t="s">
        <v>617</v>
      </c>
      <c r="B60" s="38" t="s">
        <v>652</v>
      </c>
      <c r="C60" s="37">
        <v>0</v>
      </c>
      <c r="D60" s="37">
        <v>131579</v>
      </c>
      <c r="E60" s="37">
        <v>131579</v>
      </c>
    </row>
    <row r="61" spans="1:6" ht="45" x14ac:dyDescent="0.2">
      <c r="A61" s="24" t="s">
        <v>401</v>
      </c>
      <c r="B61" s="28" t="s">
        <v>402</v>
      </c>
      <c r="C61" s="25">
        <v>86900</v>
      </c>
      <c r="D61" s="25">
        <v>95900</v>
      </c>
      <c r="E61" s="25">
        <v>0</v>
      </c>
    </row>
    <row r="62" spans="1:6" ht="33.75" x14ac:dyDescent="0.2">
      <c r="A62" s="31" t="s">
        <v>533</v>
      </c>
      <c r="B62" s="32" t="s">
        <v>534</v>
      </c>
      <c r="C62" s="33">
        <v>0</v>
      </c>
      <c r="D62" s="33">
        <v>671700</v>
      </c>
      <c r="E62" s="33">
        <v>671700</v>
      </c>
    </row>
    <row r="63" spans="1:6" ht="33.75" x14ac:dyDescent="0.2">
      <c r="A63" s="31" t="s">
        <v>618</v>
      </c>
      <c r="B63" s="32" t="s">
        <v>639</v>
      </c>
      <c r="C63" s="33">
        <v>0</v>
      </c>
      <c r="D63" s="33">
        <v>2500000</v>
      </c>
      <c r="E63" s="33">
        <v>2500000</v>
      </c>
      <c r="F63" t="s">
        <v>663</v>
      </c>
    </row>
    <row r="64" spans="1:6" ht="33.75" x14ac:dyDescent="0.2">
      <c r="A64" s="31" t="s">
        <v>535</v>
      </c>
      <c r="B64" s="32" t="s">
        <v>521</v>
      </c>
      <c r="C64" s="33">
        <v>0</v>
      </c>
      <c r="D64" s="33">
        <v>137701.5</v>
      </c>
      <c r="E64" s="33">
        <v>137701.5</v>
      </c>
    </row>
    <row r="65" spans="1:5" ht="33.75" x14ac:dyDescent="0.2">
      <c r="A65" s="24" t="s">
        <v>403</v>
      </c>
      <c r="B65" s="23" t="s">
        <v>404</v>
      </c>
      <c r="C65" s="25">
        <v>10444943.1</v>
      </c>
      <c r="D65" s="25">
        <v>12588173.609999999</v>
      </c>
      <c r="E65" s="25">
        <v>12311890.57</v>
      </c>
    </row>
    <row r="66" spans="1:5" ht="33.75" x14ac:dyDescent="0.2">
      <c r="A66" s="24" t="s">
        <v>405</v>
      </c>
      <c r="B66" s="23" t="s">
        <v>406</v>
      </c>
      <c r="C66" s="25">
        <v>0</v>
      </c>
      <c r="D66" s="25">
        <v>1466147.29</v>
      </c>
      <c r="E66" s="25">
        <v>1082695.46</v>
      </c>
    </row>
    <row r="67" spans="1:5" ht="33.75" x14ac:dyDescent="0.2">
      <c r="A67" s="35" t="s">
        <v>536</v>
      </c>
      <c r="B67" s="36" t="s">
        <v>537</v>
      </c>
      <c r="C67" s="37">
        <v>0</v>
      </c>
      <c r="D67" s="37">
        <v>7156830.25</v>
      </c>
      <c r="E67" s="37">
        <v>6736426.2599999998</v>
      </c>
    </row>
    <row r="68" spans="1:5" ht="33.75" x14ac:dyDescent="0.2">
      <c r="A68" s="35" t="s">
        <v>538</v>
      </c>
      <c r="B68" s="36" t="s">
        <v>539</v>
      </c>
      <c r="C68" s="37">
        <v>0</v>
      </c>
      <c r="D68" s="37">
        <v>5742032.6600000001</v>
      </c>
      <c r="E68" s="37">
        <v>5202083.6100000003</v>
      </c>
    </row>
    <row r="69" spans="1:5" ht="33.75" x14ac:dyDescent="0.2">
      <c r="A69" s="35" t="s">
        <v>540</v>
      </c>
      <c r="B69" s="36" t="s">
        <v>541</v>
      </c>
      <c r="C69" s="37">
        <v>0</v>
      </c>
      <c r="D69" s="37">
        <v>331597.98</v>
      </c>
      <c r="E69" s="37">
        <v>331597.98</v>
      </c>
    </row>
    <row r="70" spans="1:5" ht="33.75" x14ac:dyDescent="0.2">
      <c r="A70" s="35" t="s">
        <v>653</v>
      </c>
      <c r="B70" s="36" t="s">
        <v>654</v>
      </c>
      <c r="C70" s="37">
        <v>0</v>
      </c>
      <c r="D70" s="37">
        <v>1300000</v>
      </c>
      <c r="E70" s="37">
        <v>1300000</v>
      </c>
    </row>
    <row r="71" spans="1:5" ht="33.75" x14ac:dyDescent="0.2">
      <c r="A71" s="24" t="s">
        <v>407</v>
      </c>
      <c r="B71" s="23" t="s">
        <v>171</v>
      </c>
      <c r="C71" s="25">
        <v>0</v>
      </c>
      <c r="D71" s="25">
        <v>2368772.21</v>
      </c>
      <c r="E71" s="25">
        <v>2368669.88</v>
      </c>
    </row>
    <row r="72" spans="1:5" ht="33.75" x14ac:dyDescent="0.2">
      <c r="A72" s="35" t="s">
        <v>407</v>
      </c>
      <c r="B72" s="36" t="s">
        <v>171</v>
      </c>
      <c r="C72" s="37">
        <v>0</v>
      </c>
      <c r="D72" s="37">
        <v>2780645.59</v>
      </c>
      <c r="E72" s="37">
        <v>2780645.59</v>
      </c>
    </row>
    <row r="73" spans="1:5" ht="33.75" x14ac:dyDescent="0.2">
      <c r="A73" s="24" t="s">
        <v>408</v>
      </c>
      <c r="B73" s="23" t="s">
        <v>409</v>
      </c>
      <c r="C73" s="25">
        <v>5927275.8700000001</v>
      </c>
      <c r="D73" s="25">
        <v>12518837.9</v>
      </c>
      <c r="E73" s="25">
        <v>11958464.949999999</v>
      </c>
    </row>
    <row r="74" spans="1:5" ht="33.75" x14ac:dyDescent="0.2">
      <c r="A74" s="24" t="s">
        <v>410</v>
      </c>
      <c r="B74" s="23" t="s">
        <v>411</v>
      </c>
      <c r="C74" s="25">
        <v>391951</v>
      </c>
      <c r="D74" s="25">
        <v>416708.49</v>
      </c>
      <c r="E74" s="25">
        <v>416253.49</v>
      </c>
    </row>
    <row r="75" spans="1:5" ht="33.75" x14ac:dyDescent="0.2">
      <c r="A75" s="24" t="s">
        <v>412</v>
      </c>
      <c r="B75" s="23" t="s">
        <v>223</v>
      </c>
      <c r="C75" s="25">
        <v>0</v>
      </c>
      <c r="D75" s="25">
        <v>6820</v>
      </c>
      <c r="E75" s="25">
        <v>6820</v>
      </c>
    </row>
    <row r="76" spans="1:5" ht="33.75" x14ac:dyDescent="0.2">
      <c r="A76" s="52" t="s">
        <v>542</v>
      </c>
      <c r="B76" s="53" t="s">
        <v>431</v>
      </c>
      <c r="C76" s="54">
        <v>0</v>
      </c>
      <c r="D76" s="54">
        <v>230492.23</v>
      </c>
      <c r="E76" s="54">
        <v>217086.66</v>
      </c>
    </row>
    <row r="77" spans="1:5" ht="33.75" x14ac:dyDescent="0.2">
      <c r="A77" s="35" t="s">
        <v>655</v>
      </c>
      <c r="B77" s="36" t="s">
        <v>636</v>
      </c>
      <c r="C77" s="37">
        <v>0</v>
      </c>
      <c r="D77" s="37">
        <v>17000</v>
      </c>
      <c r="E77" s="37">
        <v>17000</v>
      </c>
    </row>
    <row r="78" spans="1:5" ht="33.75" x14ac:dyDescent="0.2">
      <c r="A78" s="35" t="s">
        <v>656</v>
      </c>
      <c r="B78" s="36" t="s">
        <v>657</v>
      </c>
      <c r="C78" s="37">
        <v>0</v>
      </c>
      <c r="D78" s="37">
        <v>7000000</v>
      </c>
      <c r="E78" s="37">
        <v>3629210</v>
      </c>
    </row>
    <row r="79" spans="1:5" ht="33.75" x14ac:dyDescent="0.2">
      <c r="A79" s="24" t="s">
        <v>658</v>
      </c>
      <c r="B79" s="23" t="s">
        <v>657</v>
      </c>
      <c r="C79" s="25">
        <v>0</v>
      </c>
      <c r="D79" s="25">
        <v>1271395</v>
      </c>
      <c r="E79" s="25">
        <v>1210000</v>
      </c>
    </row>
    <row r="80" spans="1:5" ht="33.75" x14ac:dyDescent="0.2">
      <c r="A80" s="24" t="s">
        <v>413</v>
      </c>
      <c r="B80" s="23" t="s">
        <v>414</v>
      </c>
      <c r="C80" s="25">
        <v>498893.4</v>
      </c>
      <c r="D80" s="25">
        <v>1120609.83</v>
      </c>
      <c r="E80" s="25">
        <v>1108287.03</v>
      </c>
    </row>
    <row r="81" spans="1:6" ht="33.75" x14ac:dyDescent="0.2">
      <c r="A81" s="24" t="s">
        <v>415</v>
      </c>
      <c r="B81" s="23" t="s">
        <v>416</v>
      </c>
      <c r="C81" s="25">
        <v>337360</v>
      </c>
      <c r="D81" s="25">
        <v>813264.3</v>
      </c>
      <c r="E81" s="25">
        <v>795093.13</v>
      </c>
    </row>
    <row r="82" spans="1:6" ht="33.75" x14ac:dyDescent="0.2">
      <c r="A82" s="24" t="s">
        <v>417</v>
      </c>
      <c r="B82" s="23" t="s">
        <v>418</v>
      </c>
      <c r="C82" s="25">
        <v>64921.1</v>
      </c>
      <c r="D82" s="25">
        <v>9021.1</v>
      </c>
      <c r="E82" s="25">
        <v>9021.1</v>
      </c>
    </row>
    <row r="83" spans="1:6" ht="33.75" x14ac:dyDescent="0.2">
      <c r="A83" s="24" t="s">
        <v>543</v>
      </c>
      <c r="B83" s="23" t="s">
        <v>434</v>
      </c>
      <c r="C83" s="25">
        <v>0</v>
      </c>
      <c r="D83" s="25">
        <v>796363.34</v>
      </c>
      <c r="E83" s="25">
        <v>796363.34</v>
      </c>
    </row>
    <row r="84" spans="1:6" ht="33.75" x14ac:dyDescent="0.2">
      <c r="A84" s="24" t="s">
        <v>419</v>
      </c>
      <c r="B84" s="23" t="s">
        <v>420</v>
      </c>
      <c r="C84" s="25">
        <v>561903</v>
      </c>
      <c r="D84" s="25">
        <v>2102670.81</v>
      </c>
      <c r="E84" s="25">
        <v>2086425.8</v>
      </c>
    </row>
    <row r="85" spans="1:6" ht="33.75" x14ac:dyDescent="0.2">
      <c r="A85" s="24" t="s">
        <v>421</v>
      </c>
      <c r="B85" s="23" t="s">
        <v>422</v>
      </c>
      <c r="C85" s="25">
        <v>63000</v>
      </c>
      <c r="D85" s="25">
        <v>149396</v>
      </c>
      <c r="E85" s="25">
        <v>149020.68</v>
      </c>
    </row>
    <row r="86" spans="1:6" ht="33.75" x14ac:dyDescent="0.2">
      <c r="A86" s="52" t="s">
        <v>544</v>
      </c>
      <c r="B86" s="53" t="s">
        <v>545</v>
      </c>
      <c r="C86" s="54">
        <v>0</v>
      </c>
      <c r="D86" s="54">
        <v>100000</v>
      </c>
      <c r="E86" s="54">
        <v>100000</v>
      </c>
      <c r="F86" t="s">
        <v>663</v>
      </c>
    </row>
    <row r="87" spans="1:6" ht="33.75" x14ac:dyDescent="0.2">
      <c r="A87" s="52" t="s">
        <v>546</v>
      </c>
      <c r="B87" s="53" t="s">
        <v>547</v>
      </c>
      <c r="C87" s="54">
        <v>0</v>
      </c>
      <c r="D87" s="54">
        <v>50000</v>
      </c>
      <c r="E87" s="54">
        <v>50000</v>
      </c>
      <c r="F87" t="s">
        <v>663</v>
      </c>
    </row>
    <row r="88" spans="1:6" ht="33.75" x14ac:dyDescent="0.2">
      <c r="A88" s="24" t="s">
        <v>423</v>
      </c>
      <c r="B88" s="23" t="s">
        <v>424</v>
      </c>
      <c r="C88" s="25">
        <v>51555574</v>
      </c>
      <c r="D88" s="25">
        <v>53044868</v>
      </c>
      <c r="E88" s="25">
        <v>52922279</v>
      </c>
    </row>
    <row r="89" spans="1:6" ht="33.75" x14ac:dyDescent="0.2">
      <c r="A89" s="24" t="s">
        <v>425</v>
      </c>
      <c r="B89" s="23" t="s">
        <v>426</v>
      </c>
      <c r="C89" s="25">
        <v>0</v>
      </c>
      <c r="D89" s="25">
        <v>4034422.33</v>
      </c>
      <c r="E89" s="25">
        <v>3961422.33</v>
      </c>
    </row>
    <row r="90" spans="1:6" ht="33.75" x14ac:dyDescent="0.2">
      <c r="A90" s="35" t="s">
        <v>619</v>
      </c>
      <c r="B90" s="36" t="s">
        <v>537</v>
      </c>
      <c r="C90" s="37">
        <v>0</v>
      </c>
      <c r="D90" s="37">
        <v>510690.98</v>
      </c>
      <c r="E90" s="37">
        <v>510690.98</v>
      </c>
    </row>
    <row r="91" spans="1:6" ht="33.75" x14ac:dyDescent="0.2">
      <c r="A91" s="35" t="s">
        <v>659</v>
      </c>
      <c r="B91" s="36" t="s">
        <v>660</v>
      </c>
      <c r="C91" s="37">
        <v>0</v>
      </c>
      <c r="D91" s="37">
        <v>60000</v>
      </c>
      <c r="E91" s="37">
        <v>60000</v>
      </c>
    </row>
    <row r="92" spans="1:6" ht="33.75" x14ac:dyDescent="0.2">
      <c r="A92" s="35" t="s">
        <v>548</v>
      </c>
      <c r="B92" s="36" t="s">
        <v>549</v>
      </c>
      <c r="C92" s="37">
        <v>0</v>
      </c>
      <c r="D92" s="37">
        <v>50000</v>
      </c>
      <c r="E92" s="37">
        <v>50000</v>
      </c>
    </row>
    <row r="93" spans="1:6" ht="33.75" x14ac:dyDescent="0.2">
      <c r="A93" s="24" t="s">
        <v>550</v>
      </c>
      <c r="B93" s="23" t="s">
        <v>171</v>
      </c>
      <c r="C93" s="25">
        <v>0</v>
      </c>
      <c r="D93" s="25">
        <v>7081170.1399999997</v>
      </c>
      <c r="E93" s="25">
        <v>7077157.5999999996</v>
      </c>
    </row>
    <row r="94" spans="1:6" ht="33.75" x14ac:dyDescent="0.2">
      <c r="A94" s="35" t="s">
        <v>550</v>
      </c>
      <c r="B94" s="36" t="s">
        <v>171</v>
      </c>
      <c r="C94" s="37">
        <v>0</v>
      </c>
      <c r="D94" s="37">
        <v>3539872.79</v>
      </c>
      <c r="E94" s="37">
        <v>3539872.79</v>
      </c>
    </row>
    <row r="95" spans="1:6" ht="33.75" x14ac:dyDescent="0.2">
      <c r="A95" s="24" t="s">
        <v>427</v>
      </c>
      <c r="B95" s="23" t="s">
        <v>428</v>
      </c>
      <c r="C95" s="25">
        <v>15373584</v>
      </c>
      <c r="D95" s="25">
        <v>15402823</v>
      </c>
      <c r="E95" s="25">
        <v>15402823</v>
      </c>
    </row>
    <row r="96" spans="1:6" ht="33.75" x14ac:dyDescent="0.2">
      <c r="A96" s="24" t="s">
        <v>429</v>
      </c>
      <c r="B96" s="23" t="s">
        <v>430</v>
      </c>
      <c r="C96" s="25">
        <v>0</v>
      </c>
      <c r="D96" s="25">
        <v>1144757.2</v>
      </c>
      <c r="E96" s="25">
        <v>1137085.73</v>
      </c>
    </row>
    <row r="97" spans="1:6" ht="33.75" x14ac:dyDescent="0.2">
      <c r="A97" s="52" t="s">
        <v>551</v>
      </c>
      <c r="B97" s="53" t="s">
        <v>552</v>
      </c>
      <c r="C97" s="54">
        <v>0</v>
      </c>
      <c r="D97" s="54">
        <v>114870</v>
      </c>
      <c r="E97" s="54">
        <v>114870</v>
      </c>
      <c r="F97" t="s">
        <v>663</v>
      </c>
    </row>
    <row r="98" spans="1:6" ht="33.75" x14ac:dyDescent="0.2">
      <c r="A98" s="24" t="s">
        <v>432</v>
      </c>
      <c r="B98" s="23" t="s">
        <v>433</v>
      </c>
      <c r="C98" s="25">
        <v>0</v>
      </c>
      <c r="D98" s="25">
        <v>957937.2</v>
      </c>
      <c r="E98" s="25">
        <v>957937.2</v>
      </c>
    </row>
    <row r="99" spans="1:6" ht="45" x14ac:dyDescent="0.2">
      <c r="A99" s="24" t="s">
        <v>585</v>
      </c>
      <c r="B99" s="28" t="s">
        <v>586</v>
      </c>
      <c r="C99" s="25">
        <v>0</v>
      </c>
      <c r="D99" s="25">
        <v>1885236.63</v>
      </c>
      <c r="E99" s="25">
        <v>1885236.62</v>
      </c>
    </row>
    <row r="100" spans="1:6" ht="45" x14ac:dyDescent="0.2">
      <c r="A100" s="24" t="s">
        <v>587</v>
      </c>
      <c r="B100" s="28" t="s">
        <v>588</v>
      </c>
      <c r="C100" s="25">
        <v>655000</v>
      </c>
      <c r="D100" s="25">
        <v>1994397</v>
      </c>
      <c r="E100" s="25">
        <v>1994397</v>
      </c>
    </row>
    <row r="101" spans="1:6" x14ac:dyDescent="0.2">
      <c r="A101" s="29" t="s">
        <v>44</v>
      </c>
      <c r="B101" s="30"/>
      <c r="C101" s="26">
        <v>191594112.47</v>
      </c>
      <c r="D101" s="26">
        <v>280449910.37</v>
      </c>
      <c r="E101" s="26">
        <v>264851808.53</v>
      </c>
    </row>
    <row r="102" spans="1:6" x14ac:dyDescent="0.2">
      <c r="B102" t="s">
        <v>664</v>
      </c>
      <c r="C102" s="22">
        <f>C11+C25+C26+C47+C48+C62+C63+C64</f>
        <v>1867586.19</v>
      </c>
      <c r="D102" s="22">
        <f t="shared" ref="D102:E102" si="0">D11+D25+D26+D47+D48+D62+D63+D64</f>
        <v>5421907.6500000004</v>
      </c>
      <c r="E102" s="22">
        <f t="shared" si="0"/>
        <v>5031295.24</v>
      </c>
    </row>
    <row r="103" spans="1:6" x14ac:dyDescent="0.2">
      <c r="B103" t="s">
        <v>665</v>
      </c>
      <c r="C103" s="22">
        <f>C27+C76+C86+C87+C97</f>
        <v>3192200</v>
      </c>
      <c r="D103" s="22">
        <f t="shared" ref="D103:E103" si="1">D27+D76+D86+D87+D97</f>
        <v>3698062.23</v>
      </c>
      <c r="E103" s="22">
        <f t="shared" si="1"/>
        <v>3684656.6500000004</v>
      </c>
    </row>
    <row r="104" spans="1:6" x14ac:dyDescent="0.2">
      <c r="B104" t="s">
        <v>666</v>
      </c>
      <c r="C104" s="22">
        <f>C41+C45+C49+C50+C52+C55+C56+C60+C67+C68+C69+C70+C72+C77+C78+C90+C91+C92+C94</f>
        <v>0</v>
      </c>
      <c r="D104" s="22">
        <f t="shared" ref="D104:E104" si="2">D41+D45+D49+D50+D52+D55+D56+D60+D67+D68+D69+D70+D72+D77+D78+D90+D91+D92+D94</f>
        <v>34140873.080000006</v>
      </c>
      <c r="E104" s="22">
        <f t="shared" si="2"/>
        <v>27308028.27</v>
      </c>
    </row>
    <row r="105" spans="1:6" x14ac:dyDescent="0.2">
      <c r="B105" t="s">
        <v>667</v>
      </c>
      <c r="C105" s="22">
        <f>C101-C102-C103-C104</f>
        <v>186534326.28</v>
      </c>
      <c r="D105" s="22">
        <f t="shared" ref="D105:E105" si="3">D101-D102-D103-D104</f>
        <v>237189067.41</v>
      </c>
      <c r="E105" s="22">
        <f t="shared" si="3"/>
        <v>228827828.36999997</v>
      </c>
    </row>
    <row r="106" spans="1:6" x14ac:dyDescent="0.2">
      <c r="B106" t="s">
        <v>668</v>
      </c>
      <c r="C106" s="22">
        <f>C63+C86+C87+C97</f>
        <v>0</v>
      </c>
      <c r="D106" s="22">
        <f t="shared" ref="D106:E106" si="4">D63+D86+D87+D97</f>
        <v>2764870</v>
      </c>
      <c r="E106" s="22">
        <f t="shared" si="4"/>
        <v>2764870</v>
      </c>
    </row>
    <row r="107" spans="1:6" x14ac:dyDescent="0.2">
      <c r="B107" t="s">
        <v>751</v>
      </c>
      <c r="C107" s="22">
        <f>C102+C103-C106</f>
        <v>5059786.1899999995</v>
      </c>
      <c r="D107" s="22">
        <f t="shared" ref="D107:E107" si="5">D102+D103-D106</f>
        <v>6355099.8800000008</v>
      </c>
      <c r="E107" s="22">
        <f t="shared" si="5"/>
        <v>5951081.8900000006</v>
      </c>
    </row>
    <row r="108" spans="1:6" x14ac:dyDescent="0.2">
      <c r="B108" t="s">
        <v>669</v>
      </c>
      <c r="C108" s="22">
        <f>C102+C103+C104</f>
        <v>5059786.1899999995</v>
      </c>
      <c r="D108" s="22">
        <f t="shared" ref="D108:E108" si="6">D102+D103+D104</f>
        <v>43260842.960000008</v>
      </c>
      <c r="E108" s="22">
        <f t="shared" si="6"/>
        <v>36023980.159999996</v>
      </c>
    </row>
  </sheetData>
  <mergeCells count="4">
    <mergeCell ref="A1:E1"/>
    <mergeCell ref="A6:G6"/>
    <mergeCell ref="A7:F7"/>
    <mergeCell ref="A8:F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7"/>
  <sheetViews>
    <sheetView topLeftCell="J34" workbookViewId="0">
      <selection activeCell="L45" sqref="L45"/>
    </sheetView>
  </sheetViews>
  <sheetFormatPr defaultRowHeight="12.75" x14ac:dyDescent="0.2"/>
  <cols>
    <col min="1" max="1" width="5.42578125" hidden="1" customWidth="1"/>
    <col min="2" max="2" width="62.85546875" hidden="1" customWidth="1"/>
    <col min="3" max="5" width="15.42578125" hidden="1" customWidth="1"/>
    <col min="6" max="6" width="11.85546875" hidden="1" customWidth="1"/>
    <col min="7" max="7" width="13.140625" hidden="1" customWidth="1"/>
    <col min="8" max="9" width="9.140625" hidden="1" customWidth="1"/>
    <col min="10" max="10" width="9.140625" customWidth="1"/>
    <col min="257" max="257" width="20.7109375" customWidth="1"/>
    <col min="258" max="258" width="30.7109375" customWidth="1"/>
    <col min="259" max="261" width="15.42578125" customWidth="1"/>
    <col min="262" max="262" width="9.140625" customWidth="1"/>
    <col min="263" max="263" width="13.140625" customWidth="1"/>
    <col min="264" max="266" width="9.140625" customWidth="1"/>
    <col min="513" max="513" width="20.7109375" customWidth="1"/>
    <col min="514" max="514" width="30.7109375" customWidth="1"/>
    <col min="515" max="517" width="15.42578125" customWidth="1"/>
    <col min="518" max="518" width="9.140625" customWidth="1"/>
    <col min="519" max="519" width="13.140625" customWidth="1"/>
    <col min="520" max="522" width="9.140625" customWidth="1"/>
    <col min="769" max="769" width="20.7109375" customWidth="1"/>
    <col min="770" max="770" width="30.7109375" customWidth="1"/>
    <col min="771" max="773" width="15.42578125" customWidth="1"/>
    <col min="774" max="774" width="9.140625" customWidth="1"/>
    <col min="775" max="775" width="13.140625" customWidth="1"/>
    <col min="776" max="778" width="9.140625" customWidth="1"/>
    <col min="1025" max="1025" width="20.7109375" customWidth="1"/>
    <col min="1026" max="1026" width="30.7109375" customWidth="1"/>
    <col min="1027" max="1029" width="15.42578125" customWidth="1"/>
    <col min="1030" max="1030" width="9.140625" customWidth="1"/>
    <col min="1031" max="1031" width="13.140625" customWidth="1"/>
    <col min="1032" max="1034" width="9.140625" customWidth="1"/>
    <col min="1281" max="1281" width="20.7109375" customWidth="1"/>
    <col min="1282" max="1282" width="30.7109375" customWidth="1"/>
    <col min="1283" max="1285" width="15.42578125" customWidth="1"/>
    <col min="1286" max="1286" width="9.140625" customWidth="1"/>
    <col min="1287" max="1287" width="13.140625" customWidth="1"/>
    <col min="1288" max="1290" width="9.140625" customWidth="1"/>
    <col min="1537" max="1537" width="20.7109375" customWidth="1"/>
    <col min="1538" max="1538" width="30.7109375" customWidth="1"/>
    <col min="1539" max="1541" width="15.42578125" customWidth="1"/>
    <col min="1542" max="1542" width="9.140625" customWidth="1"/>
    <col min="1543" max="1543" width="13.140625" customWidth="1"/>
    <col min="1544" max="1546" width="9.140625" customWidth="1"/>
    <col min="1793" max="1793" width="20.7109375" customWidth="1"/>
    <col min="1794" max="1794" width="30.7109375" customWidth="1"/>
    <col min="1795" max="1797" width="15.42578125" customWidth="1"/>
    <col min="1798" max="1798" width="9.140625" customWidth="1"/>
    <col min="1799" max="1799" width="13.140625" customWidth="1"/>
    <col min="1800" max="1802" width="9.140625" customWidth="1"/>
    <col min="2049" max="2049" width="20.7109375" customWidth="1"/>
    <col min="2050" max="2050" width="30.7109375" customWidth="1"/>
    <col min="2051" max="2053" width="15.42578125" customWidth="1"/>
    <col min="2054" max="2054" width="9.140625" customWidth="1"/>
    <col min="2055" max="2055" width="13.140625" customWidth="1"/>
    <col min="2056" max="2058" width="9.140625" customWidth="1"/>
    <col min="2305" max="2305" width="20.7109375" customWidth="1"/>
    <col min="2306" max="2306" width="30.7109375" customWidth="1"/>
    <col min="2307" max="2309" width="15.42578125" customWidth="1"/>
    <col min="2310" max="2310" width="9.140625" customWidth="1"/>
    <col min="2311" max="2311" width="13.140625" customWidth="1"/>
    <col min="2312" max="2314" width="9.140625" customWidth="1"/>
    <col min="2561" max="2561" width="20.7109375" customWidth="1"/>
    <col min="2562" max="2562" width="30.7109375" customWidth="1"/>
    <col min="2563" max="2565" width="15.42578125" customWidth="1"/>
    <col min="2566" max="2566" width="9.140625" customWidth="1"/>
    <col min="2567" max="2567" width="13.140625" customWidth="1"/>
    <col min="2568" max="2570" width="9.140625" customWidth="1"/>
    <col min="2817" max="2817" width="20.7109375" customWidth="1"/>
    <col min="2818" max="2818" width="30.7109375" customWidth="1"/>
    <col min="2819" max="2821" width="15.42578125" customWidth="1"/>
    <col min="2822" max="2822" width="9.140625" customWidth="1"/>
    <col min="2823" max="2823" width="13.140625" customWidth="1"/>
    <col min="2824" max="2826" width="9.140625" customWidth="1"/>
    <col min="3073" max="3073" width="20.7109375" customWidth="1"/>
    <col min="3074" max="3074" width="30.7109375" customWidth="1"/>
    <col min="3075" max="3077" width="15.42578125" customWidth="1"/>
    <col min="3078" max="3078" width="9.140625" customWidth="1"/>
    <col min="3079" max="3079" width="13.140625" customWidth="1"/>
    <col min="3080" max="3082" width="9.140625" customWidth="1"/>
    <col min="3329" max="3329" width="20.7109375" customWidth="1"/>
    <col min="3330" max="3330" width="30.7109375" customWidth="1"/>
    <col min="3331" max="3333" width="15.42578125" customWidth="1"/>
    <col min="3334" max="3334" width="9.140625" customWidth="1"/>
    <col min="3335" max="3335" width="13.140625" customWidth="1"/>
    <col min="3336" max="3338" width="9.140625" customWidth="1"/>
    <col min="3585" max="3585" width="20.7109375" customWidth="1"/>
    <col min="3586" max="3586" width="30.7109375" customWidth="1"/>
    <col min="3587" max="3589" width="15.42578125" customWidth="1"/>
    <col min="3590" max="3590" width="9.140625" customWidth="1"/>
    <col min="3591" max="3591" width="13.140625" customWidth="1"/>
    <col min="3592" max="3594" width="9.140625" customWidth="1"/>
    <col min="3841" max="3841" width="20.7109375" customWidth="1"/>
    <col min="3842" max="3842" width="30.7109375" customWidth="1"/>
    <col min="3843" max="3845" width="15.42578125" customWidth="1"/>
    <col min="3846" max="3846" width="9.140625" customWidth="1"/>
    <col min="3847" max="3847" width="13.140625" customWidth="1"/>
    <col min="3848" max="3850" width="9.140625" customWidth="1"/>
    <col min="4097" max="4097" width="20.7109375" customWidth="1"/>
    <col min="4098" max="4098" width="30.7109375" customWidth="1"/>
    <col min="4099" max="4101" width="15.42578125" customWidth="1"/>
    <col min="4102" max="4102" width="9.140625" customWidth="1"/>
    <col min="4103" max="4103" width="13.140625" customWidth="1"/>
    <col min="4104" max="4106" width="9.140625" customWidth="1"/>
    <col min="4353" max="4353" width="20.7109375" customWidth="1"/>
    <col min="4354" max="4354" width="30.7109375" customWidth="1"/>
    <col min="4355" max="4357" width="15.42578125" customWidth="1"/>
    <col min="4358" max="4358" width="9.140625" customWidth="1"/>
    <col min="4359" max="4359" width="13.140625" customWidth="1"/>
    <col min="4360" max="4362" width="9.140625" customWidth="1"/>
    <col min="4609" max="4609" width="20.7109375" customWidth="1"/>
    <col min="4610" max="4610" width="30.7109375" customWidth="1"/>
    <col min="4611" max="4613" width="15.42578125" customWidth="1"/>
    <col min="4614" max="4614" width="9.140625" customWidth="1"/>
    <col min="4615" max="4615" width="13.140625" customWidth="1"/>
    <col min="4616" max="4618" width="9.140625" customWidth="1"/>
    <col min="4865" max="4865" width="20.7109375" customWidth="1"/>
    <col min="4866" max="4866" width="30.7109375" customWidth="1"/>
    <col min="4867" max="4869" width="15.42578125" customWidth="1"/>
    <col min="4870" max="4870" width="9.140625" customWidth="1"/>
    <col min="4871" max="4871" width="13.140625" customWidth="1"/>
    <col min="4872" max="4874" width="9.140625" customWidth="1"/>
    <col min="5121" max="5121" width="20.7109375" customWidth="1"/>
    <col min="5122" max="5122" width="30.7109375" customWidth="1"/>
    <col min="5123" max="5125" width="15.42578125" customWidth="1"/>
    <col min="5126" max="5126" width="9.140625" customWidth="1"/>
    <col min="5127" max="5127" width="13.140625" customWidth="1"/>
    <col min="5128" max="5130" width="9.140625" customWidth="1"/>
    <col min="5377" max="5377" width="20.7109375" customWidth="1"/>
    <col min="5378" max="5378" width="30.7109375" customWidth="1"/>
    <col min="5379" max="5381" width="15.42578125" customWidth="1"/>
    <col min="5382" max="5382" width="9.140625" customWidth="1"/>
    <col min="5383" max="5383" width="13.140625" customWidth="1"/>
    <col min="5384" max="5386" width="9.140625" customWidth="1"/>
    <col min="5633" max="5633" width="20.7109375" customWidth="1"/>
    <col min="5634" max="5634" width="30.7109375" customWidth="1"/>
    <col min="5635" max="5637" width="15.42578125" customWidth="1"/>
    <col min="5638" max="5638" width="9.140625" customWidth="1"/>
    <col min="5639" max="5639" width="13.140625" customWidth="1"/>
    <col min="5640" max="5642" width="9.140625" customWidth="1"/>
    <col min="5889" max="5889" width="20.7109375" customWidth="1"/>
    <col min="5890" max="5890" width="30.7109375" customWidth="1"/>
    <col min="5891" max="5893" width="15.42578125" customWidth="1"/>
    <col min="5894" max="5894" width="9.140625" customWidth="1"/>
    <col min="5895" max="5895" width="13.140625" customWidth="1"/>
    <col min="5896" max="5898" width="9.140625" customWidth="1"/>
    <col min="6145" max="6145" width="20.7109375" customWidth="1"/>
    <col min="6146" max="6146" width="30.7109375" customWidth="1"/>
    <col min="6147" max="6149" width="15.42578125" customWidth="1"/>
    <col min="6150" max="6150" width="9.140625" customWidth="1"/>
    <col min="6151" max="6151" width="13.140625" customWidth="1"/>
    <col min="6152" max="6154" width="9.140625" customWidth="1"/>
    <col min="6401" max="6401" width="20.7109375" customWidth="1"/>
    <col min="6402" max="6402" width="30.7109375" customWidth="1"/>
    <col min="6403" max="6405" width="15.42578125" customWidth="1"/>
    <col min="6406" max="6406" width="9.140625" customWidth="1"/>
    <col min="6407" max="6407" width="13.140625" customWidth="1"/>
    <col min="6408" max="6410" width="9.140625" customWidth="1"/>
    <col min="6657" max="6657" width="20.7109375" customWidth="1"/>
    <col min="6658" max="6658" width="30.7109375" customWidth="1"/>
    <col min="6659" max="6661" width="15.42578125" customWidth="1"/>
    <col min="6662" max="6662" width="9.140625" customWidth="1"/>
    <col min="6663" max="6663" width="13.140625" customWidth="1"/>
    <col min="6664" max="6666" width="9.140625" customWidth="1"/>
    <col min="6913" max="6913" width="20.7109375" customWidth="1"/>
    <col min="6914" max="6914" width="30.7109375" customWidth="1"/>
    <col min="6915" max="6917" width="15.42578125" customWidth="1"/>
    <col min="6918" max="6918" width="9.140625" customWidth="1"/>
    <col min="6919" max="6919" width="13.140625" customWidth="1"/>
    <col min="6920" max="6922" width="9.140625" customWidth="1"/>
    <col min="7169" max="7169" width="20.7109375" customWidth="1"/>
    <col min="7170" max="7170" width="30.7109375" customWidth="1"/>
    <col min="7171" max="7173" width="15.42578125" customWidth="1"/>
    <col min="7174" max="7174" width="9.140625" customWidth="1"/>
    <col min="7175" max="7175" width="13.140625" customWidth="1"/>
    <col min="7176" max="7178" width="9.140625" customWidth="1"/>
    <col min="7425" max="7425" width="20.7109375" customWidth="1"/>
    <col min="7426" max="7426" width="30.7109375" customWidth="1"/>
    <col min="7427" max="7429" width="15.42578125" customWidth="1"/>
    <col min="7430" max="7430" width="9.140625" customWidth="1"/>
    <col min="7431" max="7431" width="13.140625" customWidth="1"/>
    <col min="7432" max="7434" width="9.140625" customWidth="1"/>
    <col min="7681" max="7681" width="20.7109375" customWidth="1"/>
    <col min="7682" max="7682" width="30.7109375" customWidth="1"/>
    <col min="7683" max="7685" width="15.42578125" customWidth="1"/>
    <col min="7686" max="7686" width="9.140625" customWidth="1"/>
    <col min="7687" max="7687" width="13.140625" customWidth="1"/>
    <col min="7688" max="7690" width="9.140625" customWidth="1"/>
    <col min="7937" max="7937" width="20.7109375" customWidth="1"/>
    <col min="7938" max="7938" width="30.7109375" customWidth="1"/>
    <col min="7939" max="7941" width="15.42578125" customWidth="1"/>
    <col min="7942" max="7942" width="9.140625" customWidth="1"/>
    <col min="7943" max="7943" width="13.140625" customWidth="1"/>
    <col min="7944" max="7946" width="9.140625" customWidth="1"/>
    <col min="8193" max="8193" width="20.7109375" customWidth="1"/>
    <col min="8194" max="8194" width="30.7109375" customWidth="1"/>
    <col min="8195" max="8197" width="15.42578125" customWidth="1"/>
    <col min="8198" max="8198" width="9.140625" customWidth="1"/>
    <col min="8199" max="8199" width="13.140625" customWidth="1"/>
    <col min="8200" max="8202" width="9.140625" customWidth="1"/>
    <col min="8449" max="8449" width="20.7109375" customWidth="1"/>
    <col min="8450" max="8450" width="30.7109375" customWidth="1"/>
    <col min="8451" max="8453" width="15.42578125" customWidth="1"/>
    <col min="8454" max="8454" width="9.140625" customWidth="1"/>
    <col min="8455" max="8455" width="13.140625" customWidth="1"/>
    <col min="8456" max="8458" width="9.140625" customWidth="1"/>
    <col min="8705" max="8705" width="20.7109375" customWidth="1"/>
    <col min="8706" max="8706" width="30.7109375" customWidth="1"/>
    <col min="8707" max="8709" width="15.42578125" customWidth="1"/>
    <col min="8710" max="8710" width="9.140625" customWidth="1"/>
    <col min="8711" max="8711" width="13.140625" customWidth="1"/>
    <col min="8712" max="8714" width="9.140625" customWidth="1"/>
    <col min="8961" max="8961" width="20.7109375" customWidth="1"/>
    <col min="8962" max="8962" width="30.7109375" customWidth="1"/>
    <col min="8963" max="8965" width="15.42578125" customWidth="1"/>
    <col min="8966" max="8966" width="9.140625" customWidth="1"/>
    <col min="8967" max="8967" width="13.140625" customWidth="1"/>
    <col min="8968" max="8970" width="9.140625" customWidth="1"/>
    <col min="9217" max="9217" width="20.7109375" customWidth="1"/>
    <col min="9218" max="9218" width="30.7109375" customWidth="1"/>
    <col min="9219" max="9221" width="15.42578125" customWidth="1"/>
    <col min="9222" max="9222" width="9.140625" customWidth="1"/>
    <col min="9223" max="9223" width="13.140625" customWidth="1"/>
    <col min="9224" max="9226" width="9.140625" customWidth="1"/>
    <col min="9473" max="9473" width="20.7109375" customWidth="1"/>
    <col min="9474" max="9474" width="30.7109375" customWidth="1"/>
    <col min="9475" max="9477" width="15.42578125" customWidth="1"/>
    <col min="9478" max="9478" width="9.140625" customWidth="1"/>
    <col min="9479" max="9479" width="13.140625" customWidth="1"/>
    <col min="9480" max="9482" width="9.140625" customWidth="1"/>
    <col min="9729" max="9729" width="20.7109375" customWidth="1"/>
    <col min="9730" max="9730" width="30.7109375" customWidth="1"/>
    <col min="9731" max="9733" width="15.42578125" customWidth="1"/>
    <col min="9734" max="9734" width="9.140625" customWidth="1"/>
    <col min="9735" max="9735" width="13.140625" customWidth="1"/>
    <col min="9736" max="9738" width="9.140625" customWidth="1"/>
    <col min="9985" max="9985" width="20.7109375" customWidth="1"/>
    <col min="9986" max="9986" width="30.7109375" customWidth="1"/>
    <col min="9987" max="9989" width="15.42578125" customWidth="1"/>
    <col min="9990" max="9990" width="9.140625" customWidth="1"/>
    <col min="9991" max="9991" width="13.140625" customWidth="1"/>
    <col min="9992" max="9994" width="9.140625" customWidth="1"/>
    <col min="10241" max="10241" width="20.7109375" customWidth="1"/>
    <col min="10242" max="10242" width="30.7109375" customWidth="1"/>
    <col min="10243" max="10245" width="15.42578125" customWidth="1"/>
    <col min="10246" max="10246" width="9.140625" customWidth="1"/>
    <col min="10247" max="10247" width="13.140625" customWidth="1"/>
    <col min="10248" max="10250" width="9.140625" customWidth="1"/>
    <col min="10497" max="10497" width="20.7109375" customWidth="1"/>
    <col min="10498" max="10498" width="30.7109375" customWidth="1"/>
    <col min="10499" max="10501" width="15.42578125" customWidth="1"/>
    <col min="10502" max="10502" width="9.140625" customWidth="1"/>
    <col min="10503" max="10503" width="13.140625" customWidth="1"/>
    <col min="10504" max="10506" width="9.140625" customWidth="1"/>
    <col min="10753" max="10753" width="20.7109375" customWidth="1"/>
    <col min="10754" max="10754" width="30.7109375" customWidth="1"/>
    <col min="10755" max="10757" width="15.42578125" customWidth="1"/>
    <col min="10758" max="10758" width="9.140625" customWidth="1"/>
    <col min="10759" max="10759" width="13.140625" customWidth="1"/>
    <col min="10760" max="10762" width="9.140625" customWidth="1"/>
    <col min="11009" max="11009" width="20.7109375" customWidth="1"/>
    <col min="11010" max="11010" width="30.7109375" customWidth="1"/>
    <col min="11011" max="11013" width="15.42578125" customWidth="1"/>
    <col min="11014" max="11014" width="9.140625" customWidth="1"/>
    <col min="11015" max="11015" width="13.140625" customWidth="1"/>
    <col min="11016" max="11018" width="9.140625" customWidth="1"/>
    <col min="11265" max="11265" width="20.7109375" customWidth="1"/>
    <col min="11266" max="11266" width="30.7109375" customWidth="1"/>
    <col min="11267" max="11269" width="15.42578125" customWidth="1"/>
    <col min="11270" max="11270" width="9.140625" customWidth="1"/>
    <col min="11271" max="11271" width="13.140625" customWidth="1"/>
    <col min="11272" max="11274" width="9.140625" customWidth="1"/>
    <col min="11521" max="11521" width="20.7109375" customWidth="1"/>
    <col min="11522" max="11522" width="30.7109375" customWidth="1"/>
    <col min="11523" max="11525" width="15.42578125" customWidth="1"/>
    <col min="11526" max="11526" width="9.140625" customWidth="1"/>
    <col min="11527" max="11527" width="13.140625" customWidth="1"/>
    <col min="11528" max="11530" width="9.140625" customWidth="1"/>
    <col min="11777" max="11777" width="20.7109375" customWidth="1"/>
    <col min="11778" max="11778" width="30.7109375" customWidth="1"/>
    <col min="11779" max="11781" width="15.42578125" customWidth="1"/>
    <col min="11782" max="11782" width="9.140625" customWidth="1"/>
    <col min="11783" max="11783" width="13.140625" customWidth="1"/>
    <col min="11784" max="11786" width="9.140625" customWidth="1"/>
    <col min="12033" max="12033" width="20.7109375" customWidth="1"/>
    <col min="12034" max="12034" width="30.7109375" customWidth="1"/>
    <col min="12035" max="12037" width="15.42578125" customWidth="1"/>
    <col min="12038" max="12038" width="9.140625" customWidth="1"/>
    <col min="12039" max="12039" width="13.140625" customWidth="1"/>
    <col min="12040" max="12042" width="9.140625" customWidth="1"/>
    <col min="12289" max="12289" width="20.7109375" customWidth="1"/>
    <col min="12290" max="12290" width="30.7109375" customWidth="1"/>
    <col min="12291" max="12293" width="15.42578125" customWidth="1"/>
    <col min="12294" max="12294" width="9.140625" customWidth="1"/>
    <col min="12295" max="12295" width="13.140625" customWidth="1"/>
    <col min="12296" max="12298" width="9.140625" customWidth="1"/>
    <col min="12545" max="12545" width="20.7109375" customWidth="1"/>
    <col min="12546" max="12546" width="30.7109375" customWidth="1"/>
    <col min="12547" max="12549" width="15.42578125" customWidth="1"/>
    <col min="12550" max="12550" width="9.140625" customWidth="1"/>
    <col min="12551" max="12551" width="13.140625" customWidth="1"/>
    <col min="12552" max="12554" width="9.140625" customWidth="1"/>
    <col min="12801" max="12801" width="20.7109375" customWidth="1"/>
    <col min="12802" max="12802" width="30.7109375" customWidth="1"/>
    <col min="12803" max="12805" width="15.42578125" customWidth="1"/>
    <col min="12806" max="12806" width="9.140625" customWidth="1"/>
    <col min="12807" max="12807" width="13.140625" customWidth="1"/>
    <col min="12808" max="12810" width="9.140625" customWidth="1"/>
    <col min="13057" max="13057" width="20.7109375" customWidth="1"/>
    <col min="13058" max="13058" width="30.7109375" customWidth="1"/>
    <col min="13059" max="13061" width="15.42578125" customWidth="1"/>
    <col min="13062" max="13062" width="9.140625" customWidth="1"/>
    <col min="13063" max="13063" width="13.140625" customWidth="1"/>
    <col min="13064" max="13066" width="9.140625" customWidth="1"/>
    <col min="13313" max="13313" width="20.7109375" customWidth="1"/>
    <col min="13314" max="13314" width="30.7109375" customWidth="1"/>
    <col min="13315" max="13317" width="15.42578125" customWidth="1"/>
    <col min="13318" max="13318" width="9.140625" customWidth="1"/>
    <col min="13319" max="13319" width="13.140625" customWidth="1"/>
    <col min="13320" max="13322" width="9.140625" customWidth="1"/>
    <col min="13569" max="13569" width="20.7109375" customWidth="1"/>
    <col min="13570" max="13570" width="30.7109375" customWidth="1"/>
    <col min="13571" max="13573" width="15.42578125" customWidth="1"/>
    <col min="13574" max="13574" width="9.140625" customWidth="1"/>
    <col min="13575" max="13575" width="13.140625" customWidth="1"/>
    <col min="13576" max="13578" width="9.140625" customWidth="1"/>
    <col min="13825" max="13825" width="20.7109375" customWidth="1"/>
    <col min="13826" max="13826" width="30.7109375" customWidth="1"/>
    <col min="13827" max="13829" width="15.42578125" customWidth="1"/>
    <col min="13830" max="13830" width="9.140625" customWidth="1"/>
    <col min="13831" max="13831" width="13.140625" customWidth="1"/>
    <col min="13832" max="13834" width="9.140625" customWidth="1"/>
    <col min="14081" max="14081" width="20.7109375" customWidth="1"/>
    <col min="14082" max="14082" width="30.7109375" customWidth="1"/>
    <col min="14083" max="14085" width="15.42578125" customWidth="1"/>
    <col min="14086" max="14086" width="9.140625" customWidth="1"/>
    <col min="14087" max="14087" width="13.140625" customWidth="1"/>
    <col min="14088" max="14090" width="9.140625" customWidth="1"/>
    <col min="14337" max="14337" width="20.7109375" customWidth="1"/>
    <col min="14338" max="14338" width="30.7109375" customWidth="1"/>
    <col min="14339" max="14341" width="15.42578125" customWidth="1"/>
    <col min="14342" max="14342" width="9.140625" customWidth="1"/>
    <col min="14343" max="14343" width="13.140625" customWidth="1"/>
    <col min="14344" max="14346" width="9.140625" customWidth="1"/>
    <col min="14593" max="14593" width="20.7109375" customWidth="1"/>
    <col min="14594" max="14594" width="30.7109375" customWidth="1"/>
    <col min="14595" max="14597" width="15.42578125" customWidth="1"/>
    <col min="14598" max="14598" width="9.140625" customWidth="1"/>
    <col min="14599" max="14599" width="13.140625" customWidth="1"/>
    <col min="14600" max="14602" width="9.140625" customWidth="1"/>
    <col min="14849" max="14849" width="20.7109375" customWidth="1"/>
    <col min="14850" max="14850" width="30.7109375" customWidth="1"/>
    <col min="14851" max="14853" width="15.42578125" customWidth="1"/>
    <col min="14854" max="14854" width="9.140625" customWidth="1"/>
    <col min="14855" max="14855" width="13.140625" customWidth="1"/>
    <col min="14856" max="14858" width="9.140625" customWidth="1"/>
    <col min="15105" max="15105" width="20.7109375" customWidth="1"/>
    <col min="15106" max="15106" width="30.7109375" customWidth="1"/>
    <col min="15107" max="15109" width="15.42578125" customWidth="1"/>
    <col min="15110" max="15110" width="9.140625" customWidth="1"/>
    <col min="15111" max="15111" width="13.140625" customWidth="1"/>
    <col min="15112" max="15114" width="9.140625" customWidth="1"/>
    <col min="15361" max="15361" width="20.7109375" customWidth="1"/>
    <col min="15362" max="15362" width="30.7109375" customWidth="1"/>
    <col min="15363" max="15365" width="15.42578125" customWidth="1"/>
    <col min="15366" max="15366" width="9.140625" customWidth="1"/>
    <col min="15367" max="15367" width="13.140625" customWidth="1"/>
    <col min="15368" max="15370" width="9.140625" customWidth="1"/>
    <col min="15617" max="15617" width="20.7109375" customWidth="1"/>
    <col min="15618" max="15618" width="30.7109375" customWidth="1"/>
    <col min="15619" max="15621" width="15.42578125" customWidth="1"/>
    <col min="15622" max="15622" width="9.140625" customWidth="1"/>
    <col min="15623" max="15623" width="13.140625" customWidth="1"/>
    <col min="15624" max="15626" width="9.140625" customWidth="1"/>
    <col min="15873" max="15873" width="20.7109375" customWidth="1"/>
    <col min="15874" max="15874" width="30.7109375" customWidth="1"/>
    <col min="15875" max="15877" width="15.42578125" customWidth="1"/>
    <col min="15878" max="15878" width="9.140625" customWidth="1"/>
    <col min="15879" max="15879" width="13.140625" customWidth="1"/>
    <col min="15880" max="15882" width="9.140625" customWidth="1"/>
    <col min="16129" max="16129" width="20.7109375" customWidth="1"/>
    <col min="16130" max="16130" width="30.7109375" customWidth="1"/>
    <col min="16131" max="16133" width="15.42578125" customWidth="1"/>
    <col min="16134" max="16134" width="9.140625" customWidth="1"/>
    <col min="16135" max="16135" width="13.140625" customWidth="1"/>
    <col min="16136" max="16138" width="9.140625" customWidth="1"/>
  </cols>
  <sheetData>
    <row r="1" spans="1:10" x14ac:dyDescent="0.2">
      <c r="A1" s="68" t="s">
        <v>107</v>
      </c>
      <c r="B1" s="68"/>
      <c r="C1" s="68"/>
      <c r="D1" s="68"/>
      <c r="E1" s="68"/>
      <c r="F1" s="68"/>
      <c r="G1" s="46"/>
      <c r="H1" s="46"/>
    </row>
    <row r="2" spans="1:10" x14ac:dyDescent="0.2">
      <c r="A2" s="47" t="s">
        <v>0</v>
      </c>
      <c r="B2" s="46"/>
      <c r="C2" s="46"/>
      <c r="D2" s="46"/>
      <c r="E2" s="46"/>
      <c r="F2" s="46"/>
      <c r="G2" s="46"/>
      <c r="H2" s="46"/>
    </row>
    <row r="3" spans="1:10" ht="14.25" x14ac:dyDescent="0.2">
      <c r="A3" s="48"/>
    </row>
    <row r="4" spans="1:10" ht="14.25" x14ac:dyDescent="0.2">
      <c r="A4" s="48" t="s">
        <v>648</v>
      </c>
      <c r="E4" s="49"/>
      <c r="G4" s="49"/>
      <c r="H4" s="49"/>
    </row>
    <row r="5" spans="1:10" x14ac:dyDescent="0.2">
      <c r="A5" s="46" t="s">
        <v>670</v>
      </c>
      <c r="B5" s="46"/>
      <c r="C5" s="46"/>
      <c r="D5" s="46"/>
      <c r="E5" s="46"/>
      <c r="F5" s="46"/>
      <c r="G5" s="46"/>
      <c r="H5" s="46"/>
    </row>
    <row r="6" spans="1:10" x14ac:dyDescent="0.2">
      <c r="A6" s="69"/>
      <c r="B6" s="70"/>
      <c r="C6" s="70"/>
      <c r="D6" s="70"/>
      <c r="E6" s="70"/>
      <c r="F6" s="70"/>
      <c r="G6" s="70"/>
      <c r="H6" s="70"/>
      <c r="I6" s="50"/>
      <c r="J6" s="50"/>
    </row>
    <row r="7" spans="1:10" x14ac:dyDescent="0.2">
      <c r="A7" s="69" t="s">
        <v>671</v>
      </c>
      <c r="B7" s="70"/>
      <c r="C7" s="70"/>
      <c r="D7" s="70"/>
      <c r="E7" s="70"/>
      <c r="F7" s="70"/>
      <c r="G7" s="70"/>
    </row>
    <row r="8" spans="1:10" x14ac:dyDescent="0.2">
      <c r="A8" s="69"/>
      <c r="B8" s="70"/>
      <c r="C8" s="70"/>
      <c r="D8" s="70"/>
      <c r="E8" s="70"/>
      <c r="F8" s="70"/>
      <c r="G8" s="70"/>
    </row>
    <row r="9" spans="1:10" x14ac:dyDescent="0.2">
      <c r="A9" s="51" t="s">
        <v>1</v>
      </c>
      <c r="B9" s="51"/>
      <c r="C9" s="51"/>
      <c r="D9" s="51"/>
      <c r="E9" s="51"/>
      <c r="F9" s="51"/>
      <c r="G9" s="51"/>
      <c r="H9" s="51"/>
    </row>
    <row r="10" spans="1:10" ht="31.5" x14ac:dyDescent="0.2">
      <c r="A10" s="41" t="s">
        <v>108</v>
      </c>
      <c r="B10" s="41" t="s">
        <v>109</v>
      </c>
      <c r="C10" s="41" t="s">
        <v>94</v>
      </c>
      <c r="D10" s="41" t="s">
        <v>95</v>
      </c>
      <c r="E10" s="41" t="s">
        <v>97</v>
      </c>
      <c r="F10" s="66" t="s">
        <v>753</v>
      </c>
    </row>
    <row r="11" spans="1:10" ht="22.5" x14ac:dyDescent="0.2">
      <c r="A11" s="55" t="s">
        <v>672</v>
      </c>
      <c r="B11" s="56" t="s">
        <v>673</v>
      </c>
      <c r="C11" s="57">
        <v>0</v>
      </c>
      <c r="D11" s="57">
        <v>2702976.61</v>
      </c>
      <c r="E11" s="57">
        <v>2702976.61</v>
      </c>
    </row>
    <row r="12" spans="1:10" ht="22.5" x14ac:dyDescent="0.2">
      <c r="A12" s="24" t="s">
        <v>110</v>
      </c>
      <c r="B12" s="23" t="s">
        <v>111</v>
      </c>
      <c r="C12" s="25">
        <v>400000</v>
      </c>
      <c r="D12" s="25">
        <v>400000</v>
      </c>
      <c r="E12" s="25">
        <v>400000</v>
      </c>
    </row>
    <row r="13" spans="1:10" ht="22.5" x14ac:dyDescent="0.2">
      <c r="A13" s="31" t="s">
        <v>674</v>
      </c>
      <c r="B13" s="32" t="s">
        <v>675</v>
      </c>
      <c r="C13" s="33">
        <v>0</v>
      </c>
      <c r="D13" s="33">
        <v>1396986.76</v>
      </c>
      <c r="E13" s="33">
        <v>1396986.76</v>
      </c>
    </row>
    <row r="14" spans="1:10" ht="22.5" x14ac:dyDescent="0.2">
      <c r="A14" s="24" t="s">
        <v>112</v>
      </c>
      <c r="B14" s="23" t="s">
        <v>113</v>
      </c>
      <c r="C14" s="25">
        <v>50000</v>
      </c>
      <c r="D14" s="25">
        <v>50000</v>
      </c>
      <c r="E14" s="25">
        <v>50000</v>
      </c>
    </row>
    <row r="15" spans="1:10" ht="33.75" x14ac:dyDescent="0.2">
      <c r="A15" s="24" t="s">
        <v>114</v>
      </c>
      <c r="B15" s="23" t="s">
        <v>115</v>
      </c>
      <c r="C15" s="25">
        <v>310000</v>
      </c>
      <c r="D15" s="25">
        <v>310000</v>
      </c>
      <c r="E15" s="25">
        <v>310000</v>
      </c>
    </row>
    <row r="16" spans="1:10" ht="45" x14ac:dyDescent="0.2">
      <c r="A16" s="24" t="s">
        <v>116</v>
      </c>
      <c r="B16" s="23" t="s">
        <v>117</v>
      </c>
      <c r="C16" s="25">
        <v>325187</v>
      </c>
      <c r="D16" s="25">
        <v>675187</v>
      </c>
      <c r="E16" s="25">
        <v>675187</v>
      </c>
    </row>
    <row r="17" spans="1:5" ht="45" x14ac:dyDescent="0.2">
      <c r="A17" s="24" t="s">
        <v>118</v>
      </c>
      <c r="B17" s="23" t="s">
        <v>119</v>
      </c>
      <c r="C17" s="25">
        <v>470200</v>
      </c>
      <c r="D17" s="25">
        <v>470200</v>
      </c>
      <c r="E17" s="25">
        <v>470140</v>
      </c>
    </row>
    <row r="18" spans="1:5" ht="33.75" x14ac:dyDescent="0.2">
      <c r="A18" s="24" t="s">
        <v>676</v>
      </c>
      <c r="B18" s="23" t="s">
        <v>677</v>
      </c>
      <c r="C18" s="25">
        <v>0</v>
      </c>
      <c r="D18" s="25">
        <v>62000</v>
      </c>
      <c r="E18" s="25">
        <v>62000</v>
      </c>
    </row>
    <row r="19" spans="1:5" ht="33.75" x14ac:dyDescent="0.2">
      <c r="A19" s="24" t="s">
        <v>678</v>
      </c>
      <c r="B19" s="23" t="s">
        <v>679</v>
      </c>
      <c r="C19" s="25">
        <v>0</v>
      </c>
      <c r="D19" s="25">
        <v>90000</v>
      </c>
      <c r="E19" s="25">
        <v>90000</v>
      </c>
    </row>
    <row r="20" spans="1:5" ht="22.5" x14ac:dyDescent="0.2">
      <c r="A20" s="24" t="s">
        <v>485</v>
      </c>
      <c r="B20" s="23" t="s">
        <v>680</v>
      </c>
      <c r="C20" s="25">
        <v>0</v>
      </c>
      <c r="D20" s="25">
        <v>250000</v>
      </c>
      <c r="E20" s="25">
        <v>249392.23</v>
      </c>
    </row>
    <row r="21" spans="1:5" ht="22.5" x14ac:dyDescent="0.2">
      <c r="A21" s="24" t="s">
        <v>595</v>
      </c>
      <c r="B21" s="23" t="s">
        <v>621</v>
      </c>
      <c r="C21" s="25">
        <v>0</v>
      </c>
      <c r="D21" s="25">
        <v>50000</v>
      </c>
      <c r="E21" s="25">
        <v>49999.98</v>
      </c>
    </row>
    <row r="22" spans="1:5" ht="22.5" x14ac:dyDescent="0.2">
      <c r="A22" s="24" t="s">
        <v>120</v>
      </c>
      <c r="B22" s="23" t="s">
        <v>121</v>
      </c>
      <c r="C22" s="25">
        <v>5000</v>
      </c>
      <c r="D22" s="25">
        <v>5000</v>
      </c>
      <c r="E22" s="25">
        <v>5000</v>
      </c>
    </row>
    <row r="23" spans="1:5" ht="22.5" x14ac:dyDescent="0.2">
      <c r="A23" s="24" t="s">
        <v>122</v>
      </c>
      <c r="B23" s="23" t="s">
        <v>123</v>
      </c>
      <c r="C23" s="25">
        <v>10000</v>
      </c>
      <c r="D23" s="25">
        <v>10000</v>
      </c>
      <c r="E23" s="25">
        <v>10000</v>
      </c>
    </row>
    <row r="24" spans="1:5" ht="22.5" x14ac:dyDescent="0.2">
      <c r="A24" s="24" t="s">
        <v>124</v>
      </c>
      <c r="B24" s="23" t="s">
        <v>125</v>
      </c>
      <c r="C24" s="25">
        <v>10000</v>
      </c>
      <c r="D24" s="25">
        <v>0</v>
      </c>
      <c r="E24" s="25">
        <v>0</v>
      </c>
    </row>
    <row r="25" spans="1:5" ht="22.5" x14ac:dyDescent="0.2">
      <c r="A25" s="24" t="s">
        <v>596</v>
      </c>
      <c r="B25" s="23" t="s">
        <v>129</v>
      </c>
      <c r="C25" s="25">
        <v>0</v>
      </c>
      <c r="D25" s="25">
        <v>10000</v>
      </c>
      <c r="E25" s="25">
        <v>10000</v>
      </c>
    </row>
    <row r="26" spans="1:5" ht="22.5" x14ac:dyDescent="0.2">
      <c r="A26" s="24" t="s">
        <v>486</v>
      </c>
      <c r="B26" s="23" t="s">
        <v>487</v>
      </c>
      <c r="C26" s="25">
        <v>0</v>
      </c>
      <c r="D26" s="25">
        <v>2174505</v>
      </c>
      <c r="E26" s="25">
        <v>2169419</v>
      </c>
    </row>
    <row r="27" spans="1:5" ht="22.5" x14ac:dyDescent="0.2">
      <c r="A27" s="24" t="s">
        <v>126</v>
      </c>
      <c r="B27" s="23" t="s">
        <v>127</v>
      </c>
      <c r="C27" s="25">
        <v>10000</v>
      </c>
      <c r="D27" s="25">
        <v>10000</v>
      </c>
      <c r="E27" s="25">
        <v>10000</v>
      </c>
    </row>
    <row r="28" spans="1:5" ht="22.5" x14ac:dyDescent="0.2">
      <c r="A28" s="24" t="s">
        <v>128</v>
      </c>
      <c r="B28" s="23" t="s">
        <v>129</v>
      </c>
      <c r="C28" s="25">
        <v>10000</v>
      </c>
      <c r="D28" s="25">
        <v>10000</v>
      </c>
      <c r="E28" s="25">
        <v>10000</v>
      </c>
    </row>
    <row r="29" spans="1:5" ht="22.5" x14ac:dyDescent="0.2">
      <c r="A29" s="24" t="s">
        <v>681</v>
      </c>
      <c r="B29" s="23" t="s">
        <v>682</v>
      </c>
      <c r="C29" s="25">
        <v>0</v>
      </c>
      <c r="D29" s="25">
        <v>126940.16</v>
      </c>
      <c r="E29" s="25">
        <v>126940.16</v>
      </c>
    </row>
    <row r="30" spans="1:5" ht="22.5" x14ac:dyDescent="0.2">
      <c r="A30" s="24" t="s">
        <v>683</v>
      </c>
      <c r="B30" s="23" t="s">
        <v>637</v>
      </c>
      <c r="C30" s="25">
        <v>0</v>
      </c>
      <c r="D30" s="25">
        <v>150000</v>
      </c>
      <c r="E30" s="25">
        <v>150000</v>
      </c>
    </row>
    <row r="31" spans="1:5" ht="33.75" x14ac:dyDescent="0.2">
      <c r="A31" s="24" t="s">
        <v>562</v>
      </c>
      <c r="B31" s="23" t="s">
        <v>171</v>
      </c>
      <c r="C31" s="25">
        <v>200000</v>
      </c>
      <c r="D31" s="25">
        <v>0</v>
      </c>
      <c r="E31" s="25">
        <v>0</v>
      </c>
    </row>
    <row r="32" spans="1:5" ht="22.5" x14ac:dyDescent="0.2">
      <c r="A32" s="24" t="s">
        <v>684</v>
      </c>
      <c r="B32" s="23" t="s">
        <v>636</v>
      </c>
      <c r="C32" s="25">
        <v>0</v>
      </c>
      <c r="D32" s="25">
        <v>17000</v>
      </c>
      <c r="E32" s="25">
        <v>17000</v>
      </c>
    </row>
    <row r="33" spans="1:7" ht="22.5" x14ac:dyDescent="0.2">
      <c r="A33" s="24" t="s">
        <v>130</v>
      </c>
      <c r="B33" s="23" t="s">
        <v>129</v>
      </c>
      <c r="C33" s="25">
        <v>5000</v>
      </c>
      <c r="D33" s="25">
        <v>0</v>
      </c>
      <c r="E33" s="25">
        <v>0</v>
      </c>
    </row>
    <row r="34" spans="1:7" ht="22.5" x14ac:dyDescent="0.2">
      <c r="A34" s="24" t="s">
        <v>597</v>
      </c>
      <c r="B34" s="23" t="s">
        <v>622</v>
      </c>
      <c r="C34" s="25">
        <v>0</v>
      </c>
      <c r="D34" s="25">
        <v>5000</v>
      </c>
      <c r="E34" s="25">
        <v>5000</v>
      </c>
    </row>
    <row r="35" spans="1:7" ht="22.5" x14ac:dyDescent="0.2">
      <c r="A35" s="24" t="s">
        <v>131</v>
      </c>
      <c r="B35" s="23" t="s">
        <v>132</v>
      </c>
      <c r="C35" s="25">
        <v>200000</v>
      </c>
      <c r="D35" s="25">
        <v>0</v>
      </c>
      <c r="E35" s="25">
        <v>0</v>
      </c>
    </row>
    <row r="36" spans="1:7" ht="22.5" x14ac:dyDescent="0.2">
      <c r="A36" s="24" t="s">
        <v>133</v>
      </c>
      <c r="B36" s="23" t="s">
        <v>134</v>
      </c>
      <c r="C36" s="25">
        <v>40000</v>
      </c>
      <c r="D36" s="25">
        <v>40000</v>
      </c>
      <c r="E36" s="25">
        <v>40000</v>
      </c>
    </row>
    <row r="37" spans="1:7" ht="22.5" x14ac:dyDescent="0.2">
      <c r="A37" s="24" t="s">
        <v>488</v>
      </c>
      <c r="B37" s="23" t="s">
        <v>489</v>
      </c>
      <c r="C37" s="25">
        <v>0</v>
      </c>
      <c r="D37" s="25">
        <v>221350</v>
      </c>
      <c r="E37" s="25">
        <v>221350</v>
      </c>
    </row>
    <row r="38" spans="1:7" ht="22.5" x14ac:dyDescent="0.2">
      <c r="A38" s="24" t="s">
        <v>598</v>
      </c>
      <c r="B38" s="23" t="s">
        <v>623</v>
      </c>
      <c r="C38" s="25">
        <v>0</v>
      </c>
      <c r="D38" s="25">
        <v>18500</v>
      </c>
      <c r="E38" s="25">
        <v>18500</v>
      </c>
    </row>
    <row r="39" spans="1:7" ht="22.5" x14ac:dyDescent="0.2">
      <c r="A39" s="24" t="s">
        <v>685</v>
      </c>
      <c r="B39" s="23" t="s">
        <v>686</v>
      </c>
      <c r="C39" s="25">
        <v>0</v>
      </c>
      <c r="D39" s="25">
        <v>35500</v>
      </c>
      <c r="E39" s="25">
        <v>35500</v>
      </c>
    </row>
    <row r="40" spans="1:7" ht="22.5" x14ac:dyDescent="0.2">
      <c r="A40" s="24" t="s">
        <v>687</v>
      </c>
      <c r="B40" s="23" t="s">
        <v>651</v>
      </c>
      <c r="C40" s="25">
        <v>0</v>
      </c>
      <c r="D40" s="25">
        <v>150000</v>
      </c>
      <c r="E40" s="25">
        <v>150000</v>
      </c>
    </row>
    <row r="41" spans="1:7" ht="22.5" x14ac:dyDescent="0.2">
      <c r="A41" s="24" t="s">
        <v>135</v>
      </c>
      <c r="B41" s="23" t="s">
        <v>129</v>
      </c>
      <c r="C41" s="25">
        <v>10000</v>
      </c>
      <c r="D41" s="25">
        <v>10000</v>
      </c>
      <c r="E41" s="25">
        <v>10000</v>
      </c>
    </row>
    <row r="42" spans="1:7" ht="22.5" x14ac:dyDescent="0.2">
      <c r="A42" s="24" t="s">
        <v>136</v>
      </c>
      <c r="B42" s="23" t="s">
        <v>137</v>
      </c>
      <c r="C42" s="25">
        <v>5024475</v>
      </c>
      <c r="D42" s="25">
        <v>5042171</v>
      </c>
      <c r="E42" s="25">
        <v>5042171</v>
      </c>
    </row>
    <row r="43" spans="1:7" ht="22.5" x14ac:dyDescent="0.2">
      <c r="A43" s="52" t="s">
        <v>490</v>
      </c>
      <c r="B43" s="53" t="s">
        <v>491</v>
      </c>
      <c r="C43" s="54">
        <v>0</v>
      </c>
      <c r="D43" s="54">
        <v>8111562.0899999999</v>
      </c>
      <c r="E43" s="54">
        <v>8111562.0899999999</v>
      </c>
    </row>
    <row r="44" spans="1:7" ht="33.75" x14ac:dyDescent="0.2">
      <c r="A44" s="59" t="s">
        <v>138</v>
      </c>
      <c r="B44" s="60" t="s">
        <v>139</v>
      </c>
      <c r="C44" s="61">
        <v>0</v>
      </c>
      <c r="D44" s="61">
        <v>1885236.63</v>
      </c>
      <c r="E44" s="61">
        <v>1885236.62</v>
      </c>
      <c r="F44" s="65">
        <v>1885236.62</v>
      </c>
    </row>
    <row r="45" spans="1:7" ht="33.75" x14ac:dyDescent="0.2">
      <c r="A45" s="59" t="s">
        <v>492</v>
      </c>
      <c r="B45" s="60" t="s">
        <v>343</v>
      </c>
      <c r="C45" s="61">
        <v>0</v>
      </c>
      <c r="D45" s="61">
        <v>80130.460000000006</v>
      </c>
      <c r="E45" s="61">
        <v>79830.460000000006</v>
      </c>
      <c r="F45" s="65">
        <f>57756.46+22374</f>
        <v>80130.459999999992</v>
      </c>
      <c r="G45" s="22">
        <f>F45-E45</f>
        <v>299.99999999998545</v>
      </c>
    </row>
    <row r="46" spans="1:7" ht="22.5" x14ac:dyDescent="0.2">
      <c r="A46" s="31" t="s">
        <v>599</v>
      </c>
      <c r="B46" s="32" t="s">
        <v>624</v>
      </c>
      <c r="C46" s="33">
        <v>0</v>
      </c>
      <c r="D46" s="33">
        <v>2625000</v>
      </c>
      <c r="E46" s="33">
        <v>67685</v>
      </c>
    </row>
    <row r="47" spans="1:7" ht="33.75" x14ac:dyDescent="0.2">
      <c r="A47" s="24" t="s">
        <v>493</v>
      </c>
      <c r="B47" s="23" t="s">
        <v>171</v>
      </c>
      <c r="C47" s="25">
        <v>0</v>
      </c>
      <c r="D47" s="25">
        <v>10468518.380000001</v>
      </c>
      <c r="E47" s="25">
        <v>6751186.8600000003</v>
      </c>
    </row>
    <row r="48" spans="1:7" ht="33.75" x14ac:dyDescent="0.2">
      <c r="A48" s="24" t="s">
        <v>600</v>
      </c>
      <c r="B48" s="23" t="s">
        <v>625</v>
      </c>
      <c r="C48" s="25">
        <v>0</v>
      </c>
      <c r="D48" s="25">
        <v>875000</v>
      </c>
      <c r="E48" s="25">
        <v>875000</v>
      </c>
    </row>
    <row r="49" spans="1:5" ht="45" x14ac:dyDescent="0.2">
      <c r="A49" s="24" t="s">
        <v>140</v>
      </c>
      <c r="B49" s="23" t="s">
        <v>141</v>
      </c>
      <c r="C49" s="25">
        <v>112400</v>
      </c>
      <c r="D49" s="25">
        <v>28680</v>
      </c>
      <c r="E49" s="25">
        <v>9200</v>
      </c>
    </row>
    <row r="50" spans="1:5" ht="33.75" x14ac:dyDescent="0.2">
      <c r="A50" s="24" t="s">
        <v>142</v>
      </c>
      <c r="B50" s="23" t="s">
        <v>143</v>
      </c>
      <c r="C50" s="25">
        <v>10000</v>
      </c>
      <c r="D50" s="25">
        <v>93720</v>
      </c>
      <c r="E50" s="25">
        <v>93720</v>
      </c>
    </row>
    <row r="51" spans="1:5" ht="22.5" x14ac:dyDescent="0.2">
      <c r="A51" s="24" t="s">
        <v>144</v>
      </c>
      <c r="B51" s="23" t="s">
        <v>145</v>
      </c>
      <c r="C51" s="25">
        <v>800000</v>
      </c>
      <c r="D51" s="25">
        <v>777506.89</v>
      </c>
      <c r="E51" s="25">
        <v>777506.89</v>
      </c>
    </row>
    <row r="52" spans="1:5" ht="22.5" x14ac:dyDescent="0.2">
      <c r="A52" s="24" t="s">
        <v>146</v>
      </c>
      <c r="B52" s="23" t="s">
        <v>147</v>
      </c>
      <c r="C52" s="25">
        <v>1500000</v>
      </c>
      <c r="D52" s="25">
        <v>2305714.14</v>
      </c>
      <c r="E52" s="25">
        <v>2305714.14</v>
      </c>
    </row>
    <row r="53" spans="1:5" ht="22.5" x14ac:dyDescent="0.2">
      <c r="A53" s="24" t="s">
        <v>601</v>
      </c>
      <c r="B53" s="23" t="s">
        <v>626</v>
      </c>
      <c r="C53" s="25">
        <v>0</v>
      </c>
      <c r="D53" s="25">
        <v>1000000</v>
      </c>
      <c r="E53" s="25">
        <v>1000000</v>
      </c>
    </row>
    <row r="54" spans="1:5" ht="22.5" x14ac:dyDescent="0.2">
      <c r="A54" s="24" t="s">
        <v>148</v>
      </c>
      <c r="B54" s="23" t="s">
        <v>149</v>
      </c>
      <c r="C54" s="25">
        <v>1000000</v>
      </c>
      <c r="D54" s="25">
        <v>449995</v>
      </c>
      <c r="E54" s="25">
        <v>449995</v>
      </c>
    </row>
    <row r="55" spans="1:5" ht="22.5" x14ac:dyDescent="0.2">
      <c r="A55" s="24" t="s">
        <v>494</v>
      </c>
      <c r="B55" s="23" t="s">
        <v>495</v>
      </c>
      <c r="C55" s="25">
        <v>0</v>
      </c>
      <c r="D55" s="25">
        <v>700000</v>
      </c>
      <c r="E55" s="25">
        <v>700000</v>
      </c>
    </row>
    <row r="56" spans="1:5" ht="22.5" x14ac:dyDescent="0.2">
      <c r="A56" s="31" t="s">
        <v>496</v>
      </c>
      <c r="B56" s="32" t="s">
        <v>497</v>
      </c>
      <c r="C56" s="33">
        <v>0</v>
      </c>
      <c r="D56" s="33">
        <v>1416000</v>
      </c>
      <c r="E56" s="33">
        <v>1416000</v>
      </c>
    </row>
    <row r="57" spans="1:5" ht="33.75" x14ac:dyDescent="0.2">
      <c r="A57" s="52" t="s">
        <v>498</v>
      </c>
      <c r="B57" s="53" t="s">
        <v>499</v>
      </c>
      <c r="C57" s="54">
        <v>0</v>
      </c>
      <c r="D57" s="54">
        <v>436411</v>
      </c>
      <c r="E57" s="54">
        <v>436411</v>
      </c>
    </row>
    <row r="58" spans="1:5" ht="22.5" x14ac:dyDescent="0.2">
      <c r="A58" s="31" t="s">
        <v>150</v>
      </c>
      <c r="B58" s="32" t="s">
        <v>151</v>
      </c>
      <c r="C58" s="33">
        <v>139000</v>
      </c>
      <c r="D58" s="33">
        <v>139000</v>
      </c>
      <c r="E58" s="33">
        <v>139000</v>
      </c>
    </row>
    <row r="59" spans="1:5" ht="22.5" x14ac:dyDescent="0.2">
      <c r="A59" s="24" t="s">
        <v>153</v>
      </c>
      <c r="B59" s="23" t="s">
        <v>154</v>
      </c>
      <c r="C59" s="25">
        <v>150000</v>
      </c>
      <c r="D59" s="25">
        <v>160000</v>
      </c>
      <c r="E59" s="25">
        <v>160000</v>
      </c>
    </row>
    <row r="60" spans="1:5" ht="22.5" x14ac:dyDescent="0.2">
      <c r="A60" s="24" t="s">
        <v>155</v>
      </c>
      <c r="B60" s="23" t="s">
        <v>156</v>
      </c>
      <c r="C60" s="25">
        <v>250000</v>
      </c>
      <c r="D60" s="25">
        <v>240000</v>
      </c>
      <c r="E60" s="25">
        <v>240000</v>
      </c>
    </row>
    <row r="61" spans="1:5" ht="45" x14ac:dyDescent="0.2">
      <c r="A61" s="24" t="s">
        <v>688</v>
      </c>
      <c r="B61" s="23" t="s">
        <v>152</v>
      </c>
      <c r="C61" s="25">
        <v>230000</v>
      </c>
      <c r="D61" s="25">
        <v>230000</v>
      </c>
      <c r="E61" s="25">
        <v>230000</v>
      </c>
    </row>
    <row r="62" spans="1:5" ht="22.5" x14ac:dyDescent="0.2">
      <c r="A62" s="24" t="s">
        <v>157</v>
      </c>
      <c r="B62" s="23" t="s">
        <v>158</v>
      </c>
      <c r="C62" s="25">
        <v>70000</v>
      </c>
      <c r="D62" s="25">
        <v>0</v>
      </c>
      <c r="E62" s="25">
        <v>0</v>
      </c>
    </row>
    <row r="63" spans="1:5" ht="22.5" x14ac:dyDescent="0.2">
      <c r="A63" s="24" t="s">
        <v>689</v>
      </c>
      <c r="B63" s="23" t="s">
        <v>690</v>
      </c>
      <c r="C63" s="25">
        <v>0</v>
      </c>
      <c r="D63" s="25">
        <v>52984</v>
      </c>
      <c r="E63" s="25">
        <v>52984</v>
      </c>
    </row>
    <row r="64" spans="1:5" ht="22.5" x14ac:dyDescent="0.2">
      <c r="A64" s="24" t="s">
        <v>159</v>
      </c>
      <c r="B64" s="23" t="s">
        <v>160</v>
      </c>
      <c r="C64" s="25">
        <v>4876630</v>
      </c>
      <c r="D64" s="25">
        <v>4570144.04</v>
      </c>
      <c r="E64" s="25">
        <v>4570075.1100000003</v>
      </c>
    </row>
    <row r="65" spans="1:5" ht="22.5" x14ac:dyDescent="0.2">
      <c r="A65" s="31" t="s">
        <v>161</v>
      </c>
      <c r="B65" s="32" t="s">
        <v>162</v>
      </c>
      <c r="C65" s="33">
        <v>724400</v>
      </c>
      <c r="D65" s="33">
        <v>724400</v>
      </c>
      <c r="E65" s="33">
        <v>723200</v>
      </c>
    </row>
    <row r="66" spans="1:5" ht="22.5" x14ac:dyDescent="0.2">
      <c r="A66" s="24" t="s">
        <v>163</v>
      </c>
      <c r="B66" s="23" t="s">
        <v>137</v>
      </c>
      <c r="C66" s="25">
        <v>21182017</v>
      </c>
      <c r="D66" s="25">
        <v>17182424</v>
      </c>
      <c r="E66" s="25">
        <v>17182424</v>
      </c>
    </row>
    <row r="67" spans="1:5" ht="22.5" x14ac:dyDescent="0.2">
      <c r="A67" s="31" t="s">
        <v>164</v>
      </c>
      <c r="B67" s="32" t="s">
        <v>165</v>
      </c>
      <c r="C67" s="33">
        <v>216100</v>
      </c>
      <c r="D67" s="33">
        <v>256500</v>
      </c>
      <c r="E67" s="33">
        <v>242860.95</v>
      </c>
    </row>
    <row r="68" spans="1:5" ht="33.75" x14ac:dyDescent="0.2">
      <c r="A68" s="31" t="s">
        <v>166</v>
      </c>
      <c r="B68" s="32" t="s">
        <v>167</v>
      </c>
      <c r="C68" s="33">
        <v>67134800</v>
      </c>
      <c r="D68" s="33">
        <v>54696401</v>
      </c>
      <c r="E68" s="33">
        <v>54563470</v>
      </c>
    </row>
    <row r="69" spans="1:5" ht="33.75" x14ac:dyDescent="0.2">
      <c r="A69" s="31" t="s">
        <v>168</v>
      </c>
      <c r="B69" s="32" t="s">
        <v>169</v>
      </c>
      <c r="C69" s="33">
        <v>23287400</v>
      </c>
      <c r="D69" s="33">
        <v>21160400</v>
      </c>
      <c r="E69" s="33">
        <v>21160400</v>
      </c>
    </row>
    <row r="70" spans="1:5" ht="33.75" x14ac:dyDescent="0.2">
      <c r="A70" s="24" t="s">
        <v>170</v>
      </c>
      <c r="B70" s="23" t="s">
        <v>171</v>
      </c>
      <c r="C70" s="25">
        <v>0</v>
      </c>
      <c r="D70" s="25">
        <v>5121346.63</v>
      </c>
      <c r="E70" s="25">
        <v>1600302.03</v>
      </c>
    </row>
    <row r="71" spans="1:5" ht="22.5" x14ac:dyDescent="0.2">
      <c r="A71" s="31" t="s">
        <v>172</v>
      </c>
      <c r="B71" s="32" t="s">
        <v>173</v>
      </c>
      <c r="C71" s="33">
        <v>7705900</v>
      </c>
      <c r="D71" s="33">
        <v>6697900</v>
      </c>
      <c r="E71" s="33">
        <v>6434281.0300000003</v>
      </c>
    </row>
    <row r="72" spans="1:5" ht="45" x14ac:dyDescent="0.2">
      <c r="A72" s="24" t="s">
        <v>174</v>
      </c>
      <c r="B72" s="23" t="s">
        <v>175</v>
      </c>
      <c r="C72" s="25">
        <v>0</v>
      </c>
      <c r="D72" s="25">
        <v>2127000</v>
      </c>
      <c r="E72" s="25">
        <v>2127000</v>
      </c>
    </row>
    <row r="73" spans="1:5" ht="33.75" x14ac:dyDescent="0.2">
      <c r="A73" s="24" t="s">
        <v>176</v>
      </c>
      <c r="B73" s="23" t="s">
        <v>177</v>
      </c>
      <c r="C73" s="25">
        <v>100000</v>
      </c>
      <c r="D73" s="25">
        <v>8000</v>
      </c>
      <c r="E73" s="25">
        <v>8000</v>
      </c>
    </row>
    <row r="74" spans="1:5" ht="22.5" x14ac:dyDescent="0.2">
      <c r="A74" s="31" t="s">
        <v>602</v>
      </c>
      <c r="B74" s="32" t="s">
        <v>627</v>
      </c>
      <c r="C74" s="33">
        <v>0</v>
      </c>
      <c r="D74" s="33">
        <v>502700</v>
      </c>
      <c r="E74" s="33">
        <v>502700</v>
      </c>
    </row>
    <row r="75" spans="1:5" ht="22.5" x14ac:dyDescent="0.2">
      <c r="A75" s="24" t="s">
        <v>178</v>
      </c>
      <c r="B75" s="23" t="s">
        <v>137</v>
      </c>
      <c r="C75" s="25">
        <v>106065924</v>
      </c>
      <c r="D75" s="25">
        <v>105509256.56999999</v>
      </c>
      <c r="E75" s="25">
        <v>105509256.56999999</v>
      </c>
    </row>
    <row r="76" spans="1:5" ht="22.5" x14ac:dyDescent="0.2">
      <c r="A76" s="31" t="s">
        <v>179</v>
      </c>
      <c r="B76" s="32" t="s">
        <v>180</v>
      </c>
      <c r="C76" s="33">
        <v>11066600</v>
      </c>
      <c r="D76" s="33">
        <v>11925200</v>
      </c>
      <c r="E76" s="33">
        <v>11721777</v>
      </c>
    </row>
    <row r="77" spans="1:5" ht="22.5" x14ac:dyDescent="0.2">
      <c r="A77" s="31" t="s">
        <v>181</v>
      </c>
      <c r="B77" s="32" t="s">
        <v>182</v>
      </c>
      <c r="C77" s="33">
        <v>13526500</v>
      </c>
      <c r="D77" s="33">
        <v>15018300</v>
      </c>
      <c r="E77" s="33">
        <v>15018300</v>
      </c>
    </row>
    <row r="78" spans="1:5" ht="33.75" x14ac:dyDescent="0.2">
      <c r="A78" s="31" t="s">
        <v>183</v>
      </c>
      <c r="B78" s="32" t="s">
        <v>184</v>
      </c>
      <c r="C78" s="33">
        <v>323710500</v>
      </c>
      <c r="D78" s="33">
        <v>360224583</v>
      </c>
      <c r="E78" s="33">
        <v>358922742</v>
      </c>
    </row>
    <row r="79" spans="1:5" ht="22.5" x14ac:dyDescent="0.2">
      <c r="A79" s="31" t="s">
        <v>185</v>
      </c>
      <c r="B79" s="32" t="s">
        <v>186</v>
      </c>
      <c r="C79" s="33">
        <v>8497600</v>
      </c>
      <c r="D79" s="33">
        <v>8671000</v>
      </c>
      <c r="E79" s="33">
        <v>8671000</v>
      </c>
    </row>
    <row r="80" spans="1:5" ht="33.75" x14ac:dyDescent="0.2">
      <c r="A80" s="31" t="s">
        <v>500</v>
      </c>
      <c r="B80" s="32" t="s">
        <v>501</v>
      </c>
      <c r="C80" s="33">
        <v>0</v>
      </c>
      <c r="D80" s="33">
        <v>25600</v>
      </c>
      <c r="E80" s="33">
        <v>25600</v>
      </c>
    </row>
    <row r="81" spans="1:5" ht="22.5" x14ac:dyDescent="0.2">
      <c r="A81" s="31" t="s">
        <v>502</v>
      </c>
      <c r="B81" s="32" t="s">
        <v>503</v>
      </c>
      <c r="C81" s="33">
        <v>0</v>
      </c>
      <c r="D81" s="33">
        <v>1965000</v>
      </c>
      <c r="E81" s="33">
        <v>1965000</v>
      </c>
    </row>
    <row r="82" spans="1:5" ht="33.75" x14ac:dyDescent="0.2">
      <c r="A82" s="24" t="s">
        <v>187</v>
      </c>
      <c r="B82" s="23" t="s">
        <v>188</v>
      </c>
      <c r="C82" s="25">
        <v>50000</v>
      </c>
      <c r="D82" s="25">
        <v>50000</v>
      </c>
      <c r="E82" s="25">
        <v>50000</v>
      </c>
    </row>
    <row r="83" spans="1:5" ht="33.75" x14ac:dyDescent="0.2">
      <c r="A83" s="24" t="s">
        <v>189</v>
      </c>
      <c r="B83" s="23" t="s">
        <v>190</v>
      </c>
      <c r="C83" s="25">
        <v>100000</v>
      </c>
      <c r="D83" s="25">
        <v>237506.98</v>
      </c>
      <c r="E83" s="25">
        <v>237506.98</v>
      </c>
    </row>
    <row r="84" spans="1:5" ht="22.5" x14ac:dyDescent="0.2">
      <c r="A84" s="24" t="s">
        <v>191</v>
      </c>
      <c r="B84" s="23" t="s">
        <v>137</v>
      </c>
      <c r="C84" s="25">
        <v>32489045</v>
      </c>
      <c r="D84" s="25">
        <v>32628219</v>
      </c>
      <c r="E84" s="25">
        <v>32628219</v>
      </c>
    </row>
    <row r="85" spans="1:5" ht="33.75" x14ac:dyDescent="0.2">
      <c r="A85" s="24" t="s">
        <v>192</v>
      </c>
      <c r="B85" s="23" t="s">
        <v>193</v>
      </c>
      <c r="C85" s="25">
        <v>100000</v>
      </c>
      <c r="D85" s="25">
        <v>50000</v>
      </c>
      <c r="E85" s="25">
        <v>50000</v>
      </c>
    </row>
    <row r="86" spans="1:5" ht="33.75" x14ac:dyDescent="0.2">
      <c r="A86" s="24" t="s">
        <v>194</v>
      </c>
      <c r="B86" s="23" t="s">
        <v>195</v>
      </c>
      <c r="C86" s="25">
        <v>200000</v>
      </c>
      <c r="D86" s="25">
        <v>150000</v>
      </c>
      <c r="E86" s="25">
        <v>150000</v>
      </c>
    </row>
    <row r="87" spans="1:5" ht="33.75" x14ac:dyDescent="0.2">
      <c r="A87" s="24" t="s">
        <v>196</v>
      </c>
      <c r="B87" s="23" t="s">
        <v>197</v>
      </c>
      <c r="C87" s="25">
        <v>100000</v>
      </c>
      <c r="D87" s="25">
        <v>100000</v>
      </c>
      <c r="E87" s="25">
        <v>100000</v>
      </c>
    </row>
    <row r="88" spans="1:5" ht="33.75" x14ac:dyDescent="0.2">
      <c r="A88" s="24" t="s">
        <v>198</v>
      </c>
      <c r="B88" s="23" t="s">
        <v>199</v>
      </c>
      <c r="C88" s="25">
        <v>120000</v>
      </c>
      <c r="D88" s="25">
        <v>124476</v>
      </c>
      <c r="E88" s="25">
        <v>124476</v>
      </c>
    </row>
    <row r="89" spans="1:5" ht="33.75" x14ac:dyDescent="0.2">
      <c r="A89" s="24" t="s">
        <v>200</v>
      </c>
      <c r="B89" s="23" t="s">
        <v>201</v>
      </c>
      <c r="C89" s="25">
        <v>240520</v>
      </c>
      <c r="D89" s="25">
        <v>260385</v>
      </c>
      <c r="E89" s="25">
        <v>260385</v>
      </c>
    </row>
    <row r="90" spans="1:5" ht="33.75" x14ac:dyDescent="0.2">
      <c r="A90" s="24" t="s">
        <v>202</v>
      </c>
      <c r="B90" s="23" t="s">
        <v>203</v>
      </c>
      <c r="C90" s="25">
        <v>2755939</v>
      </c>
      <c r="D90" s="25">
        <v>2755939</v>
      </c>
      <c r="E90" s="25">
        <v>2755939</v>
      </c>
    </row>
    <row r="91" spans="1:5" ht="22.5" x14ac:dyDescent="0.2">
      <c r="A91" s="31" t="s">
        <v>204</v>
      </c>
      <c r="B91" s="32" t="s">
        <v>205</v>
      </c>
      <c r="C91" s="33">
        <v>7413900</v>
      </c>
      <c r="D91" s="33">
        <v>7987900</v>
      </c>
      <c r="E91" s="33">
        <v>7987900</v>
      </c>
    </row>
    <row r="92" spans="1:5" ht="22.5" x14ac:dyDescent="0.2">
      <c r="A92" s="31" t="s">
        <v>691</v>
      </c>
      <c r="B92" s="32" t="s">
        <v>692</v>
      </c>
      <c r="C92" s="33">
        <v>0</v>
      </c>
      <c r="D92" s="33">
        <v>20000</v>
      </c>
      <c r="E92" s="33">
        <v>20000</v>
      </c>
    </row>
    <row r="93" spans="1:5" ht="22.5" x14ac:dyDescent="0.2">
      <c r="A93" s="24" t="s">
        <v>206</v>
      </c>
      <c r="B93" s="23" t="s">
        <v>137</v>
      </c>
      <c r="C93" s="25">
        <v>4381508</v>
      </c>
      <c r="D93" s="25">
        <v>4429358</v>
      </c>
      <c r="E93" s="25">
        <v>4429358</v>
      </c>
    </row>
    <row r="94" spans="1:5" ht="33.75" x14ac:dyDescent="0.2">
      <c r="A94" s="24" t="s">
        <v>207</v>
      </c>
      <c r="B94" s="23" t="s">
        <v>208</v>
      </c>
      <c r="C94" s="25">
        <v>803512</v>
      </c>
      <c r="D94" s="25">
        <v>783715.17</v>
      </c>
      <c r="E94" s="25">
        <v>783715.17</v>
      </c>
    </row>
    <row r="95" spans="1:5" ht="22.5" x14ac:dyDescent="0.2">
      <c r="A95" s="31" t="s">
        <v>209</v>
      </c>
      <c r="B95" s="32" t="s">
        <v>208</v>
      </c>
      <c r="C95" s="33">
        <v>9992400</v>
      </c>
      <c r="D95" s="33">
        <v>9992400</v>
      </c>
      <c r="E95" s="33">
        <v>9806783.9800000004</v>
      </c>
    </row>
    <row r="96" spans="1:5" ht="22.5" x14ac:dyDescent="0.2">
      <c r="A96" s="31" t="s">
        <v>693</v>
      </c>
      <c r="B96" s="32" t="s">
        <v>694</v>
      </c>
      <c r="C96" s="33">
        <v>0</v>
      </c>
      <c r="D96" s="33">
        <v>343833</v>
      </c>
      <c r="E96" s="33">
        <v>343833</v>
      </c>
    </row>
    <row r="97" spans="1:5" ht="45" x14ac:dyDescent="0.2">
      <c r="A97" s="31" t="s">
        <v>210</v>
      </c>
      <c r="B97" s="34" t="s">
        <v>211</v>
      </c>
      <c r="C97" s="33">
        <v>19906300</v>
      </c>
      <c r="D97" s="33">
        <v>17809096.190000001</v>
      </c>
      <c r="E97" s="33">
        <v>14979228.029999999</v>
      </c>
    </row>
    <row r="98" spans="1:5" ht="33.75" x14ac:dyDescent="0.2">
      <c r="A98" s="24" t="s">
        <v>212</v>
      </c>
      <c r="B98" s="23" t="s">
        <v>213</v>
      </c>
      <c r="C98" s="25">
        <v>0</v>
      </c>
      <c r="D98" s="25">
        <v>24260</v>
      </c>
      <c r="E98" s="25">
        <v>24260</v>
      </c>
    </row>
    <row r="99" spans="1:5" ht="33.75" x14ac:dyDescent="0.2">
      <c r="A99" s="24" t="s">
        <v>214</v>
      </c>
      <c r="B99" s="23" t="s">
        <v>215</v>
      </c>
      <c r="C99" s="25">
        <v>100000</v>
      </c>
      <c r="D99" s="25">
        <v>50000</v>
      </c>
      <c r="E99" s="25">
        <v>50000</v>
      </c>
    </row>
    <row r="100" spans="1:5" ht="33.75" x14ac:dyDescent="0.2">
      <c r="A100" s="24" t="s">
        <v>216</v>
      </c>
      <c r="B100" s="23" t="s">
        <v>504</v>
      </c>
      <c r="C100" s="25">
        <v>105091</v>
      </c>
      <c r="D100" s="25">
        <v>0</v>
      </c>
      <c r="E100" s="25">
        <v>0</v>
      </c>
    </row>
    <row r="101" spans="1:5" ht="22.5" x14ac:dyDescent="0.2">
      <c r="A101" s="31" t="s">
        <v>217</v>
      </c>
      <c r="B101" s="32" t="s">
        <v>218</v>
      </c>
      <c r="C101" s="33">
        <v>210181</v>
      </c>
      <c r="D101" s="33">
        <v>210181</v>
      </c>
      <c r="E101" s="33">
        <v>210122.1</v>
      </c>
    </row>
    <row r="102" spans="1:5" ht="45" x14ac:dyDescent="0.2">
      <c r="A102" s="24" t="s">
        <v>505</v>
      </c>
      <c r="B102" s="23" t="s">
        <v>506</v>
      </c>
      <c r="C102" s="25">
        <v>0</v>
      </c>
      <c r="D102" s="25">
        <v>1150000</v>
      </c>
      <c r="E102" s="25">
        <v>1150000</v>
      </c>
    </row>
    <row r="103" spans="1:5" ht="33.75" x14ac:dyDescent="0.2">
      <c r="A103" s="24" t="s">
        <v>507</v>
      </c>
      <c r="B103" s="23" t="s">
        <v>462</v>
      </c>
      <c r="C103" s="25">
        <v>0</v>
      </c>
      <c r="D103" s="25">
        <v>149658.93</v>
      </c>
      <c r="E103" s="25">
        <v>145884.10999999999</v>
      </c>
    </row>
    <row r="104" spans="1:5" ht="78.75" x14ac:dyDescent="0.2">
      <c r="A104" s="24" t="s">
        <v>219</v>
      </c>
      <c r="B104" s="28" t="s">
        <v>220</v>
      </c>
      <c r="C104" s="25">
        <v>4644480</v>
      </c>
      <c r="D104" s="25">
        <v>27035902.030000001</v>
      </c>
      <c r="E104" s="25">
        <v>27035902.030000001</v>
      </c>
    </row>
    <row r="105" spans="1:5" ht="33.75" x14ac:dyDescent="0.2">
      <c r="A105" s="24" t="s">
        <v>221</v>
      </c>
      <c r="B105" s="23" t="s">
        <v>222</v>
      </c>
      <c r="C105" s="25">
        <v>0</v>
      </c>
      <c r="D105" s="25">
        <v>309169</v>
      </c>
      <c r="E105" s="25">
        <v>309169</v>
      </c>
    </row>
    <row r="106" spans="1:5" ht="22.5" x14ac:dyDescent="0.2">
      <c r="A106" s="52" t="s">
        <v>603</v>
      </c>
      <c r="B106" s="53" t="s">
        <v>628</v>
      </c>
      <c r="C106" s="54">
        <v>0</v>
      </c>
      <c r="D106" s="54">
        <v>4962880.3600000003</v>
      </c>
      <c r="E106" s="54">
        <v>4962880.3600000003</v>
      </c>
    </row>
    <row r="107" spans="1:5" ht="33.75" x14ac:dyDescent="0.2">
      <c r="A107" s="24" t="s">
        <v>695</v>
      </c>
      <c r="B107" s="23" t="s">
        <v>696</v>
      </c>
      <c r="C107" s="25">
        <v>0</v>
      </c>
      <c r="D107" s="25">
        <v>827863.41</v>
      </c>
      <c r="E107" s="25">
        <v>827863.41</v>
      </c>
    </row>
    <row r="108" spans="1:5" ht="45" x14ac:dyDescent="0.2">
      <c r="A108" s="31" t="s">
        <v>697</v>
      </c>
      <c r="B108" s="34" t="s">
        <v>698</v>
      </c>
      <c r="C108" s="33">
        <v>0</v>
      </c>
      <c r="D108" s="33">
        <v>2127000</v>
      </c>
      <c r="E108" s="33">
        <v>2127000</v>
      </c>
    </row>
    <row r="109" spans="1:5" ht="22.5" x14ac:dyDescent="0.2">
      <c r="A109" s="24" t="s">
        <v>224</v>
      </c>
      <c r="B109" s="23" t="s">
        <v>160</v>
      </c>
      <c r="C109" s="25">
        <v>4365714</v>
      </c>
      <c r="D109" s="25">
        <v>4744058</v>
      </c>
      <c r="E109" s="25">
        <v>4744053.7</v>
      </c>
    </row>
    <row r="110" spans="1:5" ht="22.5" x14ac:dyDescent="0.2">
      <c r="A110" s="24" t="s">
        <v>225</v>
      </c>
      <c r="B110" s="23" t="s">
        <v>226</v>
      </c>
      <c r="C110" s="25">
        <v>3874688</v>
      </c>
      <c r="D110" s="25">
        <v>3858898</v>
      </c>
      <c r="E110" s="25">
        <v>3858783.83</v>
      </c>
    </row>
    <row r="111" spans="1:5" ht="33.75" x14ac:dyDescent="0.2">
      <c r="A111" s="24" t="s">
        <v>227</v>
      </c>
      <c r="B111" s="23" t="s">
        <v>228</v>
      </c>
      <c r="C111" s="25">
        <v>150000</v>
      </c>
      <c r="D111" s="25">
        <v>150000</v>
      </c>
      <c r="E111" s="25">
        <v>150000</v>
      </c>
    </row>
    <row r="112" spans="1:5" ht="33.75" x14ac:dyDescent="0.2">
      <c r="A112" s="24" t="s">
        <v>229</v>
      </c>
      <c r="B112" s="23" t="s">
        <v>230</v>
      </c>
      <c r="C112" s="25">
        <v>75000</v>
      </c>
      <c r="D112" s="25">
        <v>30000</v>
      </c>
      <c r="E112" s="25">
        <v>30000</v>
      </c>
    </row>
    <row r="113" spans="1:5" ht="33.75" x14ac:dyDescent="0.2">
      <c r="A113" s="24" t="s">
        <v>231</v>
      </c>
      <c r="B113" s="23" t="s">
        <v>232</v>
      </c>
      <c r="C113" s="25">
        <v>217170</v>
      </c>
      <c r="D113" s="25">
        <v>226644.4</v>
      </c>
      <c r="E113" s="25">
        <v>226644.4</v>
      </c>
    </row>
    <row r="114" spans="1:5" ht="22.5" x14ac:dyDescent="0.2">
      <c r="A114" s="24" t="s">
        <v>604</v>
      </c>
      <c r="B114" s="23" t="s">
        <v>137</v>
      </c>
      <c r="C114" s="25">
        <v>0</v>
      </c>
      <c r="D114" s="25">
        <v>1319947.96</v>
      </c>
      <c r="E114" s="25">
        <v>1319947.96</v>
      </c>
    </row>
    <row r="115" spans="1:5" ht="33.75" x14ac:dyDescent="0.2">
      <c r="A115" s="24" t="s">
        <v>233</v>
      </c>
      <c r="B115" s="23" t="s">
        <v>234</v>
      </c>
      <c r="C115" s="25">
        <v>1478833</v>
      </c>
      <c r="D115" s="25">
        <v>2664833</v>
      </c>
      <c r="E115" s="25">
        <v>2664833</v>
      </c>
    </row>
    <row r="116" spans="1:5" ht="33.75" x14ac:dyDescent="0.2">
      <c r="A116" s="24" t="s">
        <v>235</v>
      </c>
      <c r="B116" s="23" t="s">
        <v>236</v>
      </c>
      <c r="C116" s="25">
        <v>0</v>
      </c>
      <c r="D116" s="25">
        <v>100000</v>
      </c>
      <c r="E116" s="25">
        <v>100000</v>
      </c>
    </row>
    <row r="117" spans="1:5" ht="33.75" x14ac:dyDescent="0.2">
      <c r="A117" s="24" t="s">
        <v>237</v>
      </c>
      <c r="B117" s="23" t="s">
        <v>238</v>
      </c>
      <c r="C117" s="25">
        <v>100000</v>
      </c>
      <c r="D117" s="25">
        <v>100000</v>
      </c>
      <c r="E117" s="25">
        <v>100000</v>
      </c>
    </row>
    <row r="118" spans="1:5" ht="33.75" x14ac:dyDescent="0.2">
      <c r="A118" s="24" t="s">
        <v>699</v>
      </c>
      <c r="B118" s="23" t="s">
        <v>241</v>
      </c>
      <c r="C118" s="25">
        <v>0</v>
      </c>
      <c r="D118" s="25">
        <v>114300</v>
      </c>
      <c r="E118" s="25">
        <v>114300</v>
      </c>
    </row>
    <row r="119" spans="1:5" ht="22.5" x14ac:dyDescent="0.2">
      <c r="A119" s="24" t="s">
        <v>239</v>
      </c>
      <c r="B119" s="23" t="s">
        <v>137</v>
      </c>
      <c r="C119" s="25">
        <v>4369057</v>
      </c>
      <c r="D119" s="25">
        <v>4394337</v>
      </c>
      <c r="E119" s="25">
        <v>4394337</v>
      </c>
    </row>
    <row r="120" spans="1:5" ht="33.75" x14ac:dyDescent="0.2">
      <c r="A120" s="24" t="s">
        <v>240</v>
      </c>
      <c r="B120" s="23" t="s">
        <v>241</v>
      </c>
      <c r="C120" s="25">
        <v>10000</v>
      </c>
      <c r="D120" s="25">
        <v>60800</v>
      </c>
      <c r="E120" s="25">
        <v>60800</v>
      </c>
    </row>
    <row r="121" spans="1:5" ht="33.75" x14ac:dyDescent="0.2">
      <c r="A121" s="24" t="s">
        <v>242</v>
      </c>
      <c r="B121" s="23" t="s">
        <v>243</v>
      </c>
      <c r="C121" s="25">
        <v>15000</v>
      </c>
      <c r="D121" s="25">
        <v>15000</v>
      </c>
      <c r="E121" s="25">
        <v>15000</v>
      </c>
    </row>
    <row r="122" spans="1:5" ht="45" x14ac:dyDescent="0.2">
      <c r="A122" s="31" t="s">
        <v>244</v>
      </c>
      <c r="B122" s="34" t="s">
        <v>245</v>
      </c>
      <c r="C122" s="33">
        <v>13300</v>
      </c>
      <c r="D122" s="33">
        <v>21204</v>
      </c>
      <c r="E122" s="33">
        <v>18953.59</v>
      </c>
    </row>
    <row r="123" spans="1:5" ht="22.5" x14ac:dyDescent="0.2">
      <c r="A123" s="52" t="s">
        <v>605</v>
      </c>
      <c r="B123" s="53" t="s">
        <v>629</v>
      </c>
      <c r="C123" s="54">
        <v>0</v>
      </c>
      <c r="D123" s="54">
        <v>12760</v>
      </c>
      <c r="E123" s="54">
        <v>12760</v>
      </c>
    </row>
    <row r="124" spans="1:5" ht="33.75" x14ac:dyDescent="0.2">
      <c r="A124" s="52" t="s">
        <v>700</v>
      </c>
      <c r="B124" s="53" t="s">
        <v>552</v>
      </c>
      <c r="C124" s="54">
        <v>0</v>
      </c>
      <c r="D124" s="54">
        <v>72980</v>
      </c>
      <c r="E124" s="54">
        <v>72980</v>
      </c>
    </row>
    <row r="125" spans="1:5" ht="33.75" x14ac:dyDescent="0.2">
      <c r="A125" s="52" t="s">
        <v>563</v>
      </c>
      <c r="B125" s="53" t="s">
        <v>564</v>
      </c>
      <c r="C125" s="54">
        <v>0</v>
      </c>
      <c r="D125" s="54">
        <v>100000</v>
      </c>
      <c r="E125" s="54">
        <v>100000</v>
      </c>
    </row>
    <row r="126" spans="1:5" ht="22.5" x14ac:dyDescent="0.2">
      <c r="A126" s="52" t="s">
        <v>565</v>
      </c>
      <c r="B126" s="53" t="s">
        <v>566</v>
      </c>
      <c r="C126" s="54">
        <v>0</v>
      </c>
      <c r="D126" s="54">
        <v>50000</v>
      </c>
      <c r="E126" s="54">
        <v>50000</v>
      </c>
    </row>
    <row r="127" spans="1:5" ht="22.5" x14ac:dyDescent="0.2">
      <c r="A127" s="24" t="s">
        <v>246</v>
      </c>
      <c r="B127" s="23" t="s">
        <v>137</v>
      </c>
      <c r="C127" s="25">
        <v>12916254</v>
      </c>
      <c r="D127" s="25">
        <v>13135070</v>
      </c>
      <c r="E127" s="25">
        <v>13135070</v>
      </c>
    </row>
    <row r="128" spans="1:5" ht="33.75" x14ac:dyDescent="0.2">
      <c r="A128" s="24" t="s">
        <v>247</v>
      </c>
      <c r="B128" s="23" t="s">
        <v>248</v>
      </c>
      <c r="C128" s="25">
        <v>180000</v>
      </c>
      <c r="D128" s="25">
        <v>180000</v>
      </c>
      <c r="E128" s="25">
        <v>180000</v>
      </c>
    </row>
    <row r="129" spans="1:5" ht="33.75" x14ac:dyDescent="0.2">
      <c r="A129" s="24" t="s">
        <v>249</v>
      </c>
      <c r="B129" s="23" t="s">
        <v>250</v>
      </c>
      <c r="C129" s="25">
        <v>40000</v>
      </c>
      <c r="D129" s="25">
        <v>40000</v>
      </c>
      <c r="E129" s="25">
        <v>40000</v>
      </c>
    </row>
    <row r="130" spans="1:5" ht="33.75" x14ac:dyDescent="0.2">
      <c r="A130" s="24" t="s">
        <v>251</v>
      </c>
      <c r="B130" s="23" t="s">
        <v>252</v>
      </c>
      <c r="C130" s="25">
        <v>10000</v>
      </c>
      <c r="D130" s="25">
        <v>10000</v>
      </c>
      <c r="E130" s="25">
        <v>10000</v>
      </c>
    </row>
    <row r="131" spans="1:5" ht="33.75" x14ac:dyDescent="0.2">
      <c r="A131" s="24" t="s">
        <v>253</v>
      </c>
      <c r="B131" s="23" t="s">
        <v>254</v>
      </c>
      <c r="C131" s="25">
        <v>198542</v>
      </c>
      <c r="D131" s="25">
        <v>192568.73</v>
      </c>
      <c r="E131" s="25">
        <v>192568.73</v>
      </c>
    </row>
    <row r="132" spans="1:5" ht="33.75" x14ac:dyDescent="0.2">
      <c r="A132" s="24" t="s">
        <v>508</v>
      </c>
      <c r="B132" s="23" t="s">
        <v>509</v>
      </c>
      <c r="C132" s="25">
        <v>0</v>
      </c>
      <c r="D132" s="25">
        <v>39435</v>
      </c>
      <c r="E132" s="25">
        <v>39435</v>
      </c>
    </row>
    <row r="133" spans="1:5" ht="45" x14ac:dyDescent="0.2">
      <c r="A133" s="31" t="s">
        <v>255</v>
      </c>
      <c r="B133" s="34" t="s">
        <v>211</v>
      </c>
      <c r="C133" s="33">
        <v>400000</v>
      </c>
      <c r="D133" s="33">
        <v>400000</v>
      </c>
      <c r="E133" s="33">
        <v>225900</v>
      </c>
    </row>
    <row r="134" spans="1:5" ht="33.75" x14ac:dyDescent="0.2">
      <c r="A134" s="24" t="s">
        <v>510</v>
      </c>
      <c r="B134" s="23" t="s">
        <v>171</v>
      </c>
      <c r="C134" s="25">
        <v>0</v>
      </c>
      <c r="D134" s="25">
        <v>47783</v>
      </c>
      <c r="E134" s="25">
        <v>47783</v>
      </c>
    </row>
    <row r="135" spans="1:5" ht="33.75" x14ac:dyDescent="0.2">
      <c r="A135" s="24" t="s">
        <v>256</v>
      </c>
      <c r="B135" s="23" t="s">
        <v>241</v>
      </c>
      <c r="C135" s="25">
        <v>1854700</v>
      </c>
      <c r="D135" s="25">
        <v>0</v>
      </c>
      <c r="E135" s="25">
        <v>0</v>
      </c>
    </row>
    <row r="136" spans="1:5" ht="33.75" x14ac:dyDescent="0.2">
      <c r="A136" s="31" t="s">
        <v>257</v>
      </c>
      <c r="B136" s="32" t="s">
        <v>258</v>
      </c>
      <c r="C136" s="33">
        <v>368200</v>
      </c>
      <c r="D136" s="33">
        <v>413500</v>
      </c>
      <c r="E136" s="33">
        <v>413500</v>
      </c>
    </row>
    <row r="137" spans="1:5" ht="22.5" x14ac:dyDescent="0.2">
      <c r="A137" s="24" t="s">
        <v>259</v>
      </c>
      <c r="B137" s="23" t="s">
        <v>137</v>
      </c>
      <c r="C137" s="25">
        <v>0</v>
      </c>
      <c r="D137" s="25">
        <v>1854700</v>
      </c>
      <c r="E137" s="25">
        <v>1854700</v>
      </c>
    </row>
    <row r="138" spans="1:5" ht="22.5" x14ac:dyDescent="0.2">
      <c r="A138" s="24" t="s">
        <v>260</v>
      </c>
      <c r="B138" s="23" t="s">
        <v>160</v>
      </c>
      <c r="C138" s="25">
        <v>2678971</v>
      </c>
      <c r="D138" s="25">
        <v>2375582</v>
      </c>
      <c r="E138" s="25">
        <v>2375088.5499999998</v>
      </c>
    </row>
    <row r="139" spans="1:5" ht="22.5" x14ac:dyDescent="0.2">
      <c r="A139" s="24" t="s">
        <v>261</v>
      </c>
      <c r="B139" s="23" t="s">
        <v>226</v>
      </c>
      <c r="C139" s="25">
        <v>3057734</v>
      </c>
      <c r="D139" s="25">
        <v>2033214.27</v>
      </c>
      <c r="E139" s="25">
        <v>2033214.27</v>
      </c>
    </row>
    <row r="140" spans="1:5" ht="33.75" x14ac:dyDescent="0.2">
      <c r="A140" s="24" t="s">
        <v>701</v>
      </c>
      <c r="B140" s="23" t="s">
        <v>262</v>
      </c>
      <c r="C140" s="25">
        <v>0</v>
      </c>
      <c r="D140" s="25">
        <v>70000</v>
      </c>
      <c r="E140" s="25">
        <v>70000</v>
      </c>
    </row>
    <row r="141" spans="1:5" ht="45" x14ac:dyDescent="0.2">
      <c r="A141" s="24" t="s">
        <v>263</v>
      </c>
      <c r="B141" s="23" t="s">
        <v>141</v>
      </c>
      <c r="C141" s="25">
        <v>20000</v>
      </c>
      <c r="D141" s="25">
        <v>20000</v>
      </c>
      <c r="E141" s="25">
        <v>20000</v>
      </c>
    </row>
    <row r="142" spans="1:5" ht="33.75" x14ac:dyDescent="0.2">
      <c r="A142" s="52" t="s">
        <v>702</v>
      </c>
      <c r="B142" s="53" t="s">
        <v>703</v>
      </c>
      <c r="C142" s="54">
        <v>0</v>
      </c>
      <c r="D142" s="54">
        <v>300000</v>
      </c>
      <c r="E142" s="54">
        <v>300000</v>
      </c>
    </row>
    <row r="143" spans="1:5" ht="33.75" x14ac:dyDescent="0.2">
      <c r="A143" s="24" t="s">
        <v>704</v>
      </c>
      <c r="B143" s="23" t="s">
        <v>264</v>
      </c>
      <c r="C143" s="25">
        <v>0</v>
      </c>
      <c r="D143" s="25">
        <v>4975</v>
      </c>
      <c r="E143" s="25">
        <v>4975</v>
      </c>
    </row>
    <row r="144" spans="1:5" ht="22.5" x14ac:dyDescent="0.2">
      <c r="A144" s="24" t="s">
        <v>705</v>
      </c>
      <c r="B144" s="23" t="s">
        <v>706</v>
      </c>
      <c r="C144" s="25">
        <v>0</v>
      </c>
      <c r="D144" s="25">
        <v>15025</v>
      </c>
      <c r="E144" s="25">
        <v>15025</v>
      </c>
    </row>
    <row r="145" spans="1:5" ht="22.5" x14ac:dyDescent="0.2">
      <c r="A145" s="24" t="s">
        <v>707</v>
      </c>
      <c r="B145" s="23" t="s">
        <v>265</v>
      </c>
      <c r="C145" s="25">
        <v>0</v>
      </c>
      <c r="D145" s="25">
        <v>110000</v>
      </c>
      <c r="E145" s="25">
        <v>110000</v>
      </c>
    </row>
    <row r="146" spans="1:5" ht="33.75" x14ac:dyDescent="0.2">
      <c r="A146" s="31" t="s">
        <v>708</v>
      </c>
      <c r="B146" s="32" t="s">
        <v>709</v>
      </c>
      <c r="C146" s="33">
        <v>0</v>
      </c>
      <c r="D146" s="33">
        <v>100000</v>
      </c>
      <c r="E146" s="33">
        <v>100000</v>
      </c>
    </row>
    <row r="147" spans="1:5" ht="33.75" x14ac:dyDescent="0.2">
      <c r="A147" s="24" t="s">
        <v>266</v>
      </c>
      <c r="B147" s="23" t="s">
        <v>267</v>
      </c>
      <c r="C147" s="25">
        <v>230000</v>
      </c>
      <c r="D147" s="25">
        <v>0</v>
      </c>
      <c r="E147" s="25">
        <v>0</v>
      </c>
    </row>
    <row r="148" spans="1:5" ht="33.75" x14ac:dyDescent="0.2">
      <c r="A148" s="24" t="s">
        <v>710</v>
      </c>
      <c r="B148" s="23" t="s">
        <v>267</v>
      </c>
      <c r="C148" s="25">
        <v>0</v>
      </c>
      <c r="D148" s="25">
        <v>270000</v>
      </c>
      <c r="E148" s="25">
        <v>270000</v>
      </c>
    </row>
    <row r="149" spans="1:5" ht="22.5" x14ac:dyDescent="0.2">
      <c r="A149" s="24" t="s">
        <v>711</v>
      </c>
      <c r="B149" s="23" t="s">
        <v>268</v>
      </c>
      <c r="C149" s="25">
        <v>0</v>
      </c>
      <c r="D149" s="25">
        <v>20000</v>
      </c>
      <c r="E149" s="25">
        <v>20000</v>
      </c>
    </row>
    <row r="150" spans="1:5" ht="22.5" x14ac:dyDescent="0.2">
      <c r="A150" s="24" t="s">
        <v>712</v>
      </c>
      <c r="B150" s="23" t="s">
        <v>269</v>
      </c>
      <c r="C150" s="25">
        <v>0</v>
      </c>
      <c r="D150" s="25">
        <v>20000</v>
      </c>
      <c r="E150" s="25">
        <v>20000</v>
      </c>
    </row>
    <row r="151" spans="1:5" ht="22.5" x14ac:dyDescent="0.2">
      <c r="A151" s="24" t="s">
        <v>713</v>
      </c>
      <c r="B151" s="23" t="s">
        <v>270</v>
      </c>
      <c r="C151" s="25">
        <v>0</v>
      </c>
      <c r="D151" s="25">
        <v>100000</v>
      </c>
      <c r="E151" s="25">
        <v>100000</v>
      </c>
    </row>
    <row r="152" spans="1:5" ht="33.75" x14ac:dyDescent="0.2">
      <c r="A152" s="31" t="s">
        <v>714</v>
      </c>
      <c r="B152" s="32" t="s">
        <v>715</v>
      </c>
      <c r="C152" s="33">
        <v>0</v>
      </c>
      <c r="D152" s="33">
        <v>100000</v>
      </c>
      <c r="E152" s="33">
        <v>100000</v>
      </c>
    </row>
    <row r="153" spans="1:5" ht="33.75" x14ac:dyDescent="0.2">
      <c r="A153" s="24" t="s">
        <v>271</v>
      </c>
      <c r="B153" s="23" t="s">
        <v>234</v>
      </c>
      <c r="C153" s="25">
        <v>486487</v>
      </c>
      <c r="D153" s="25">
        <v>516487</v>
      </c>
      <c r="E153" s="25">
        <v>516487</v>
      </c>
    </row>
    <row r="154" spans="1:5" ht="33.75" x14ac:dyDescent="0.2">
      <c r="A154" s="24" t="s">
        <v>716</v>
      </c>
      <c r="B154" s="23" t="s">
        <v>660</v>
      </c>
      <c r="C154" s="25">
        <v>0</v>
      </c>
      <c r="D154" s="25">
        <v>60000</v>
      </c>
      <c r="E154" s="25">
        <v>60000</v>
      </c>
    </row>
    <row r="155" spans="1:5" ht="33.75" x14ac:dyDescent="0.2">
      <c r="A155" s="24" t="s">
        <v>717</v>
      </c>
      <c r="B155" s="23" t="s">
        <v>718</v>
      </c>
      <c r="C155" s="25">
        <v>0</v>
      </c>
      <c r="D155" s="25">
        <v>50000</v>
      </c>
      <c r="E155" s="25">
        <v>50000</v>
      </c>
    </row>
    <row r="156" spans="1:5" ht="22.5" x14ac:dyDescent="0.2">
      <c r="A156" s="24" t="s">
        <v>719</v>
      </c>
      <c r="B156" s="23" t="s">
        <v>720</v>
      </c>
      <c r="C156" s="25">
        <v>0</v>
      </c>
      <c r="D156" s="25">
        <v>300000</v>
      </c>
      <c r="E156" s="25">
        <v>300000</v>
      </c>
    </row>
    <row r="157" spans="1:5" ht="33.75" x14ac:dyDescent="0.2">
      <c r="A157" s="24" t="s">
        <v>272</v>
      </c>
      <c r="B157" s="23" t="s">
        <v>273</v>
      </c>
      <c r="C157" s="25">
        <v>15000</v>
      </c>
      <c r="D157" s="25">
        <v>15000</v>
      </c>
      <c r="E157" s="25">
        <v>15000</v>
      </c>
    </row>
    <row r="158" spans="1:5" ht="33.75" x14ac:dyDescent="0.2">
      <c r="A158" s="24" t="s">
        <v>274</v>
      </c>
      <c r="B158" s="23" t="s">
        <v>275</v>
      </c>
      <c r="C158" s="25">
        <v>10000</v>
      </c>
      <c r="D158" s="25">
        <v>10000</v>
      </c>
      <c r="E158" s="25">
        <v>10000</v>
      </c>
    </row>
    <row r="159" spans="1:5" ht="33.75" x14ac:dyDescent="0.2">
      <c r="A159" s="24" t="s">
        <v>276</v>
      </c>
      <c r="B159" s="23" t="s">
        <v>277</v>
      </c>
      <c r="C159" s="25">
        <v>20000</v>
      </c>
      <c r="D159" s="25">
        <v>20000</v>
      </c>
      <c r="E159" s="25">
        <v>20000</v>
      </c>
    </row>
    <row r="160" spans="1:5" ht="33.75" x14ac:dyDescent="0.2">
      <c r="A160" s="24" t="s">
        <v>567</v>
      </c>
      <c r="B160" s="23" t="s">
        <v>537</v>
      </c>
      <c r="C160" s="25">
        <v>0</v>
      </c>
      <c r="D160" s="25">
        <v>7667521.2300000004</v>
      </c>
      <c r="E160" s="25">
        <v>7667521.2300000004</v>
      </c>
    </row>
    <row r="161" spans="1:5" ht="33.75" x14ac:dyDescent="0.2">
      <c r="A161" s="24" t="s">
        <v>568</v>
      </c>
      <c r="B161" s="23" t="s">
        <v>539</v>
      </c>
      <c r="C161" s="25">
        <v>0</v>
      </c>
      <c r="D161" s="25">
        <v>5742032.6600000001</v>
      </c>
      <c r="E161" s="25">
        <v>5742032.6600000001</v>
      </c>
    </row>
    <row r="162" spans="1:5" ht="33.75" x14ac:dyDescent="0.2">
      <c r="A162" s="24" t="s">
        <v>569</v>
      </c>
      <c r="B162" s="23" t="s">
        <v>541</v>
      </c>
      <c r="C162" s="25">
        <v>0</v>
      </c>
      <c r="D162" s="25">
        <v>331597.98</v>
      </c>
      <c r="E162" s="25">
        <v>331597.98</v>
      </c>
    </row>
    <row r="163" spans="1:5" ht="33.75" x14ac:dyDescent="0.2">
      <c r="A163" s="24" t="s">
        <v>721</v>
      </c>
      <c r="B163" s="23" t="s">
        <v>654</v>
      </c>
      <c r="C163" s="25">
        <v>0</v>
      </c>
      <c r="D163" s="25">
        <v>1300000</v>
      </c>
      <c r="E163" s="25">
        <v>1300000</v>
      </c>
    </row>
    <row r="164" spans="1:5" ht="33.75" x14ac:dyDescent="0.2">
      <c r="A164" s="24" t="s">
        <v>278</v>
      </c>
      <c r="B164" s="23" t="s">
        <v>279</v>
      </c>
      <c r="C164" s="25">
        <v>872000</v>
      </c>
      <c r="D164" s="25">
        <v>872000</v>
      </c>
      <c r="E164" s="25">
        <v>516134.83</v>
      </c>
    </row>
    <row r="165" spans="1:5" ht="33.75" x14ac:dyDescent="0.2">
      <c r="A165" s="24" t="s">
        <v>280</v>
      </c>
      <c r="B165" s="23" t="s">
        <v>281</v>
      </c>
      <c r="C165" s="25">
        <v>61200000</v>
      </c>
      <c r="D165" s="25">
        <v>56032911.530000001</v>
      </c>
      <c r="E165" s="25">
        <v>55798904.039999999</v>
      </c>
    </row>
    <row r="166" spans="1:5" ht="33.75" x14ac:dyDescent="0.2">
      <c r="A166" s="24" t="s">
        <v>722</v>
      </c>
      <c r="B166" s="23" t="s">
        <v>723</v>
      </c>
      <c r="C166" s="25">
        <v>0</v>
      </c>
      <c r="D166" s="25">
        <v>2313988.71</v>
      </c>
      <c r="E166" s="25">
        <v>2313988.71</v>
      </c>
    </row>
    <row r="167" spans="1:5" ht="33.75" x14ac:dyDescent="0.2">
      <c r="A167" s="24" t="s">
        <v>724</v>
      </c>
      <c r="B167" s="23" t="s">
        <v>725</v>
      </c>
      <c r="C167" s="25">
        <v>0</v>
      </c>
      <c r="D167" s="25">
        <v>995175</v>
      </c>
      <c r="E167" s="25">
        <v>995175</v>
      </c>
    </row>
    <row r="168" spans="1:5" ht="33.75" x14ac:dyDescent="0.2">
      <c r="A168" s="24" t="s">
        <v>282</v>
      </c>
      <c r="B168" s="23" t="s">
        <v>283</v>
      </c>
      <c r="C168" s="25">
        <v>4528642</v>
      </c>
      <c r="D168" s="25">
        <v>8103116.8899999997</v>
      </c>
      <c r="E168" s="25">
        <v>7858403.1299999999</v>
      </c>
    </row>
    <row r="169" spans="1:5" ht="33.75" x14ac:dyDescent="0.2">
      <c r="A169" s="24" t="s">
        <v>570</v>
      </c>
      <c r="B169" s="23" t="s">
        <v>531</v>
      </c>
      <c r="C169" s="25">
        <v>0</v>
      </c>
      <c r="D169" s="25">
        <v>1012451.67</v>
      </c>
      <c r="E169" s="25">
        <v>1012451.67</v>
      </c>
    </row>
    <row r="170" spans="1:5" ht="33.75" x14ac:dyDescent="0.2">
      <c r="A170" s="24" t="s">
        <v>726</v>
      </c>
      <c r="B170" s="23" t="s">
        <v>638</v>
      </c>
      <c r="C170" s="25">
        <v>0</v>
      </c>
      <c r="D170" s="25">
        <v>4000000</v>
      </c>
      <c r="E170" s="25">
        <v>1500000</v>
      </c>
    </row>
    <row r="171" spans="1:5" ht="22.5" x14ac:dyDescent="0.2">
      <c r="A171" s="31" t="s">
        <v>727</v>
      </c>
      <c r="B171" s="32" t="s">
        <v>639</v>
      </c>
      <c r="C171" s="33">
        <v>0</v>
      </c>
      <c r="D171" s="33">
        <v>2500000</v>
      </c>
      <c r="E171" s="33">
        <v>2500000</v>
      </c>
    </row>
    <row r="172" spans="1:5" ht="45" x14ac:dyDescent="0.2">
      <c r="A172" s="24" t="s">
        <v>728</v>
      </c>
      <c r="B172" s="28" t="s">
        <v>652</v>
      </c>
      <c r="C172" s="25">
        <v>0</v>
      </c>
      <c r="D172" s="25">
        <v>131579</v>
      </c>
      <c r="E172" s="25">
        <v>131579</v>
      </c>
    </row>
    <row r="173" spans="1:5" ht="33.75" x14ac:dyDescent="0.2">
      <c r="A173" s="24" t="s">
        <v>284</v>
      </c>
      <c r="B173" s="23" t="s">
        <v>285</v>
      </c>
      <c r="C173" s="25">
        <v>2500000</v>
      </c>
      <c r="D173" s="25">
        <v>7596500</v>
      </c>
      <c r="E173" s="25">
        <v>7580100</v>
      </c>
    </row>
    <row r="174" spans="1:5" ht="33.75" x14ac:dyDescent="0.2">
      <c r="A174" s="24" t="s">
        <v>606</v>
      </c>
      <c r="B174" s="23" t="s">
        <v>630</v>
      </c>
      <c r="C174" s="25">
        <v>0</v>
      </c>
      <c r="D174" s="25">
        <v>2360000</v>
      </c>
      <c r="E174" s="25">
        <v>2345000</v>
      </c>
    </row>
    <row r="175" spans="1:5" ht="33.75" x14ac:dyDescent="0.2">
      <c r="A175" s="24" t="s">
        <v>729</v>
      </c>
      <c r="B175" s="23" t="s">
        <v>730</v>
      </c>
      <c r="C175" s="25">
        <v>0</v>
      </c>
      <c r="D175" s="25">
        <v>587244</v>
      </c>
      <c r="E175" s="25">
        <v>0</v>
      </c>
    </row>
    <row r="176" spans="1:5" ht="33.75" x14ac:dyDescent="0.2">
      <c r="A176" s="31" t="s">
        <v>511</v>
      </c>
      <c r="B176" s="32" t="s">
        <v>512</v>
      </c>
      <c r="C176" s="33">
        <v>0</v>
      </c>
      <c r="D176" s="33">
        <v>50356.82</v>
      </c>
      <c r="E176" s="33">
        <v>48116.28</v>
      </c>
    </row>
    <row r="177" spans="1:5" ht="22.5" x14ac:dyDescent="0.2">
      <c r="A177" s="24" t="s">
        <v>286</v>
      </c>
      <c r="B177" s="23" t="s">
        <v>160</v>
      </c>
      <c r="C177" s="25">
        <v>5288341</v>
      </c>
      <c r="D177" s="25">
        <v>5479722</v>
      </c>
      <c r="E177" s="25">
        <v>5448199</v>
      </c>
    </row>
    <row r="178" spans="1:5" ht="45" x14ac:dyDescent="0.2">
      <c r="A178" s="31" t="s">
        <v>287</v>
      </c>
      <c r="B178" s="32" t="s">
        <v>288</v>
      </c>
      <c r="C178" s="33">
        <v>25000</v>
      </c>
      <c r="D178" s="33">
        <v>12500</v>
      </c>
      <c r="E178" s="33">
        <v>12500</v>
      </c>
    </row>
    <row r="179" spans="1:5" ht="33.75" x14ac:dyDescent="0.2">
      <c r="A179" s="24" t="s">
        <v>289</v>
      </c>
      <c r="B179" s="23" t="s">
        <v>290</v>
      </c>
      <c r="C179" s="25">
        <v>125400</v>
      </c>
      <c r="D179" s="25">
        <v>75400</v>
      </c>
      <c r="E179" s="25">
        <v>21900</v>
      </c>
    </row>
    <row r="180" spans="1:5" ht="33.75" x14ac:dyDescent="0.2">
      <c r="A180" s="24" t="s">
        <v>607</v>
      </c>
      <c r="B180" s="23" t="s">
        <v>631</v>
      </c>
      <c r="C180" s="25">
        <v>0</v>
      </c>
      <c r="D180" s="25">
        <v>50000</v>
      </c>
      <c r="E180" s="25">
        <v>50000</v>
      </c>
    </row>
    <row r="181" spans="1:5" ht="56.25" x14ac:dyDescent="0.2">
      <c r="A181" s="24" t="s">
        <v>291</v>
      </c>
      <c r="B181" s="28" t="s">
        <v>292</v>
      </c>
      <c r="C181" s="25">
        <v>21000</v>
      </c>
      <c r="D181" s="25">
        <v>48800</v>
      </c>
      <c r="E181" s="25">
        <v>37591.800000000003</v>
      </c>
    </row>
    <row r="182" spans="1:5" ht="45" x14ac:dyDescent="0.2">
      <c r="A182" s="24" t="s">
        <v>293</v>
      </c>
      <c r="B182" s="28" t="s">
        <v>294</v>
      </c>
      <c r="C182" s="25">
        <v>120000</v>
      </c>
      <c r="D182" s="25">
        <v>92132</v>
      </c>
      <c r="E182" s="25">
        <v>92132</v>
      </c>
    </row>
    <row r="183" spans="1:5" ht="67.5" x14ac:dyDescent="0.2">
      <c r="A183" s="24" t="s">
        <v>295</v>
      </c>
      <c r="B183" s="28" t="s">
        <v>296</v>
      </c>
      <c r="C183" s="25">
        <v>132900</v>
      </c>
      <c r="D183" s="25">
        <v>100500</v>
      </c>
      <c r="E183" s="25">
        <v>100500</v>
      </c>
    </row>
    <row r="184" spans="1:5" ht="33.75" x14ac:dyDescent="0.2">
      <c r="A184" s="24" t="s">
        <v>731</v>
      </c>
      <c r="B184" s="23" t="s">
        <v>732</v>
      </c>
      <c r="C184" s="25">
        <v>0</v>
      </c>
      <c r="D184" s="25">
        <v>40000</v>
      </c>
      <c r="E184" s="25">
        <v>0</v>
      </c>
    </row>
    <row r="185" spans="1:5" ht="67.5" x14ac:dyDescent="0.2">
      <c r="A185" s="24" t="s">
        <v>297</v>
      </c>
      <c r="B185" s="28" t="s">
        <v>298</v>
      </c>
      <c r="C185" s="25">
        <v>140000</v>
      </c>
      <c r="D185" s="25">
        <v>56000</v>
      </c>
      <c r="E185" s="25">
        <v>39000</v>
      </c>
    </row>
    <row r="186" spans="1:5" ht="67.5" x14ac:dyDescent="0.2">
      <c r="A186" s="24" t="s">
        <v>299</v>
      </c>
      <c r="B186" s="28" t="s">
        <v>300</v>
      </c>
      <c r="C186" s="25">
        <v>100000</v>
      </c>
      <c r="D186" s="25">
        <v>72200</v>
      </c>
      <c r="E186" s="25">
        <v>18393.939999999999</v>
      </c>
    </row>
    <row r="187" spans="1:5" ht="33.75" x14ac:dyDescent="0.2">
      <c r="A187" s="24" t="s">
        <v>733</v>
      </c>
      <c r="B187" s="23" t="s">
        <v>734</v>
      </c>
      <c r="C187" s="25">
        <v>0</v>
      </c>
      <c r="D187" s="25">
        <v>68000</v>
      </c>
      <c r="E187" s="25">
        <v>68000</v>
      </c>
    </row>
    <row r="188" spans="1:5" ht="33.75" x14ac:dyDescent="0.2">
      <c r="A188" s="24" t="s">
        <v>735</v>
      </c>
      <c r="B188" s="23" t="s">
        <v>736</v>
      </c>
      <c r="C188" s="25">
        <v>0</v>
      </c>
      <c r="D188" s="25">
        <v>36268</v>
      </c>
      <c r="E188" s="25">
        <v>0</v>
      </c>
    </row>
    <row r="189" spans="1:5" ht="45" x14ac:dyDescent="0.2">
      <c r="A189" s="24" t="s">
        <v>301</v>
      </c>
      <c r="B189" s="23" t="s">
        <v>302</v>
      </c>
      <c r="C189" s="25">
        <v>440000</v>
      </c>
      <c r="D189" s="25">
        <v>548432</v>
      </c>
      <c r="E189" s="25">
        <v>400432</v>
      </c>
    </row>
    <row r="190" spans="1:5" ht="33.75" x14ac:dyDescent="0.2">
      <c r="A190" s="24" t="s">
        <v>303</v>
      </c>
      <c r="B190" s="23" t="s">
        <v>304</v>
      </c>
      <c r="C190" s="25">
        <v>1040000</v>
      </c>
      <c r="D190" s="25">
        <v>1031568</v>
      </c>
      <c r="E190" s="25">
        <v>143000</v>
      </c>
    </row>
    <row r="191" spans="1:5" ht="90" x14ac:dyDescent="0.2">
      <c r="A191" s="24" t="s">
        <v>305</v>
      </c>
      <c r="B191" s="28" t="s">
        <v>306</v>
      </c>
      <c r="C191" s="25">
        <v>10500</v>
      </c>
      <c r="D191" s="25">
        <v>10500</v>
      </c>
      <c r="E191" s="25">
        <v>0</v>
      </c>
    </row>
    <row r="192" spans="1:5" ht="22.5" x14ac:dyDescent="0.2">
      <c r="A192" s="24" t="s">
        <v>307</v>
      </c>
      <c r="B192" s="23" t="s">
        <v>160</v>
      </c>
      <c r="C192" s="25">
        <v>6155479</v>
      </c>
      <c r="D192" s="25">
        <v>7259909.0300000003</v>
      </c>
      <c r="E192" s="25">
        <v>7259778.0499999998</v>
      </c>
    </row>
    <row r="193" spans="1:6" ht="33.75" x14ac:dyDescent="0.2">
      <c r="A193" s="31" t="s">
        <v>308</v>
      </c>
      <c r="B193" s="32" t="s">
        <v>309</v>
      </c>
      <c r="C193" s="33">
        <v>1088800</v>
      </c>
      <c r="D193" s="33">
        <v>0</v>
      </c>
      <c r="E193" s="33">
        <v>0</v>
      </c>
    </row>
    <row r="194" spans="1:6" ht="33.75" x14ac:dyDescent="0.2">
      <c r="A194" s="59" t="s">
        <v>310</v>
      </c>
      <c r="B194" s="60" t="s">
        <v>311</v>
      </c>
      <c r="C194" s="61">
        <v>151776</v>
      </c>
      <c r="D194" s="61">
        <v>151776</v>
      </c>
      <c r="E194" s="61">
        <v>151776</v>
      </c>
      <c r="F194" s="65">
        <v>151776</v>
      </c>
    </row>
    <row r="195" spans="1:6" ht="45" x14ac:dyDescent="0.2">
      <c r="A195" s="24" t="s">
        <v>312</v>
      </c>
      <c r="B195" s="23" t="s">
        <v>141</v>
      </c>
      <c r="C195" s="25">
        <v>334750</v>
      </c>
      <c r="D195" s="25">
        <v>458432</v>
      </c>
      <c r="E195" s="25">
        <v>414194.5</v>
      </c>
    </row>
    <row r="196" spans="1:6" ht="22.5" x14ac:dyDescent="0.2">
      <c r="A196" s="24" t="s">
        <v>608</v>
      </c>
      <c r="B196" s="23" t="s">
        <v>632</v>
      </c>
      <c r="C196" s="25">
        <v>0</v>
      </c>
      <c r="D196" s="25">
        <v>15000</v>
      </c>
      <c r="E196" s="25">
        <v>15000</v>
      </c>
    </row>
    <row r="197" spans="1:6" ht="22.5" x14ac:dyDescent="0.2">
      <c r="A197" s="24" t="s">
        <v>313</v>
      </c>
      <c r="B197" s="23" t="s">
        <v>160</v>
      </c>
      <c r="C197" s="25">
        <v>218390</v>
      </c>
      <c r="D197" s="25">
        <v>606255.07999999996</v>
      </c>
      <c r="E197" s="25">
        <v>606255.07999999996</v>
      </c>
    </row>
    <row r="198" spans="1:6" ht="22.5" x14ac:dyDescent="0.2">
      <c r="A198" s="24" t="s">
        <v>314</v>
      </c>
      <c r="B198" s="23" t="s">
        <v>226</v>
      </c>
      <c r="C198" s="25">
        <v>70000</v>
      </c>
      <c r="D198" s="25">
        <v>52120</v>
      </c>
      <c r="E198" s="25">
        <v>52120</v>
      </c>
    </row>
    <row r="199" spans="1:6" ht="22.5" x14ac:dyDescent="0.2">
      <c r="A199" s="31" t="s">
        <v>513</v>
      </c>
      <c r="B199" s="32" t="s">
        <v>318</v>
      </c>
      <c r="C199" s="33">
        <v>0</v>
      </c>
      <c r="D199" s="33">
        <v>11695</v>
      </c>
      <c r="E199" s="33">
        <v>11695</v>
      </c>
    </row>
    <row r="200" spans="1:6" ht="22.5" x14ac:dyDescent="0.2">
      <c r="A200" s="52" t="s">
        <v>609</v>
      </c>
      <c r="B200" s="53" t="s">
        <v>451</v>
      </c>
      <c r="C200" s="54">
        <v>0</v>
      </c>
      <c r="D200" s="54">
        <v>43100</v>
      </c>
      <c r="E200" s="54">
        <v>43100</v>
      </c>
    </row>
    <row r="201" spans="1:6" ht="22.5" x14ac:dyDescent="0.2">
      <c r="A201" s="24" t="s">
        <v>315</v>
      </c>
      <c r="B201" s="23" t="s">
        <v>160</v>
      </c>
      <c r="C201" s="25">
        <v>1141883</v>
      </c>
      <c r="D201" s="25">
        <v>970622.38</v>
      </c>
      <c r="E201" s="25">
        <v>969758.78</v>
      </c>
    </row>
    <row r="202" spans="1:6" ht="22.5" x14ac:dyDescent="0.2">
      <c r="A202" s="24" t="s">
        <v>316</v>
      </c>
      <c r="B202" s="23" t="s">
        <v>226</v>
      </c>
      <c r="C202" s="25">
        <v>295260</v>
      </c>
      <c r="D202" s="25">
        <v>280629.21000000002</v>
      </c>
      <c r="E202" s="25">
        <v>280626.90000000002</v>
      </c>
    </row>
    <row r="203" spans="1:6" ht="22.5" x14ac:dyDescent="0.2">
      <c r="A203" s="31" t="s">
        <v>317</v>
      </c>
      <c r="B203" s="32" t="s">
        <v>318</v>
      </c>
      <c r="C203" s="33">
        <v>0</v>
      </c>
      <c r="D203" s="33">
        <v>61200</v>
      </c>
      <c r="E203" s="33">
        <v>61200</v>
      </c>
    </row>
    <row r="204" spans="1:6" ht="22.5" x14ac:dyDescent="0.2">
      <c r="A204" s="24" t="s">
        <v>319</v>
      </c>
      <c r="B204" s="23" t="s">
        <v>160</v>
      </c>
      <c r="C204" s="25">
        <v>920072</v>
      </c>
      <c r="D204" s="25">
        <v>861110.72</v>
      </c>
      <c r="E204" s="25">
        <v>861100.07</v>
      </c>
    </row>
    <row r="205" spans="1:6" ht="22.5" x14ac:dyDescent="0.2">
      <c r="A205" s="24" t="s">
        <v>320</v>
      </c>
      <c r="B205" s="23" t="s">
        <v>226</v>
      </c>
      <c r="C205" s="25">
        <v>353916</v>
      </c>
      <c r="D205" s="25">
        <v>375654</v>
      </c>
      <c r="E205" s="25">
        <v>375654</v>
      </c>
    </row>
    <row r="206" spans="1:6" ht="22.5" x14ac:dyDescent="0.2">
      <c r="A206" s="24" t="s">
        <v>321</v>
      </c>
      <c r="B206" s="23" t="s">
        <v>322</v>
      </c>
      <c r="C206" s="25">
        <v>0</v>
      </c>
      <c r="D206" s="25">
        <v>99918</v>
      </c>
      <c r="E206" s="25">
        <v>99918</v>
      </c>
    </row>
    <row r="207" spans="1:6" ht="22.5" x14ac:dyDescent="0.2">
      <c r="A207" s="52" t="s">
        <v>610</v>
      </c>
      <c r="B207" s="53" t="s">
        <v>451</v>
      </c>
      <c r="C207" s="54">
        <v>0</v>
      </c>
      <c r="D207" s="54">
        <v>147720</v>
      </c>
      <c r="E207" s="54">
        <v>147720</v>
      </c>
    </row>
    <row r="208" spans="1:6" ht="22.5" x14ac:dyDescent="0.2">
      <c r="A208" s="24" t="s">
        <v>323</v>
      </c>
      <c r="B208" s="23" t="s">
        <v>160</v>
      </c>
      <c r="C208" s="25">
        <v>38900</v>
      </c>
      <c r="D208" s="25">
        <v>46000</v>
      </c>
      <c r="E208" s="25">
        <v>46000</v>
      </c>
    </row>
    <row r="209" spans="1:5" ht="22.5" x14ac:dyDescent="0.2">
      <c r="A209" s="24" t="s">
        <v>737</v>
      </c>
      <c r="B209" s="23" t="s">
        <v>226</v>
      </c>
      <c r="C209" s="25">
        <v>0</v>
      </c>
      <c r="D209" s="25">
        <v>8400</v>
      </c>
      <c r="E209" s="25">
        <v>8400</v>
      </c>
    </row>
    <row r="210" spans="1:5" ht="22.5" x14ac:dyDescent="0.2">
      <c r="A210" s="52" t="s">
        <v>611</v>
      </c>
      <c r="B210" s="53" t="s">
        <v>451</v>
      </c>
      <c r="C210" s="54">
        <v>0</v>
      </c>
      <c r="D210" s="54">
        <v>4200</v>
      </c>
      <c r="E210" s="54">
        <v>4200</v>
      </c>
    </row>
    <row r="211" spans="1:5" ht="22.5" x14ac:dyDescent="0.2">
      <c r="A211" s="24" t="s">
        <v>514</v>
      </c>
      <c r="B211" s="23" t="s">
        <v>226</v>
      </c>
      <c r="C211" s="25">
        <v>0</v>
      </c>
      <c r="D211" s="25">
        <v>3240</v>
      </c>
      <c r="E211" s="25">
        <v>3240</v>
      </c>
    </row>
    <row r="212" spans="1:5" ht="22.5" x14ac:dyDescent="0.2">
      <c r="A212" s="24" t="s">
        <v>324</v>
      </c>
      <c r="B212" s="23" t="s">
        <v>325</v>
      </c>
      <c r="C212" s="25">
        <v>52320</v>
      </c>
      <c r="D212" s="25">
        <v>52320</v>
      </c>
      <c r="E212" s="25">
        <v>39600</v>
      </c>
    </row>
    <row r="213" spans="1:5" ht="22.5" x14ac:dyDescent="0.2">
      <c r="A213" s="24" t="s">
        <v>326</v>
      </c>
      <c r="B213" s="23" t="s">
        <v>137</v>
      </c>
      <c r="C213" s="25">
        <v>5501873</v>
      </c>
      <c r="D213" s="25">
        <v>5401873</v>
      </c>
      <c r="E213" s="25">
        <v>5401873</v>
      </c>
    </row>
    <row r="214" spans="1:5" ht="22.5" x14ac:dyDescent="0.2">
      <c r="A214" s="24" t="s">
        <v>327</v>
      </c>
      <c r="B214" s="23" t="s">
        <v>328</v>
      </c>
      <c r="C214" s="25">
        <v>0</v>
      </c>
      <c r="D214" s="25">
        <v>653007.89</v>
      </c>
      <c r="E214" s="25">
        <v>454417.85</v>
      </c>
    </row>
    <row r="215" spans="1:5" ht="22.5" x14ac:dyDescent="0.2">
      <c r="A215" s="24" t="s">
        <v>612</v>
      </c>
      <c r="B215" s="23" t="s">
        <v>633</v>
      </c>
      <c r="C215" s="25">
        <v>0</v>
      </c>
      <c r="D215" s="25">
        <v>2870912.38</v>
      </c>
      <c r="E215" s="25">
        <v>2828612.07</v>
      </c>
    </row>
    <row r="216" spans="1:5" ht="22.5" x14ac:dyDescent="0.2">
      <c r="A216" s="24" t="s">
        <v>613</v>
      </c>
      <c r="B216" s="23" t="s">
        <v>634</v>
      </c>
      <c r="C216" s="25">
        <v>0</v>
      </c>
      <c r="D216" s="25">
        <v>125926</v>
      </c>
      <c r="E216" s="25">
        <v>125926</v>
      </c>
    </row>
    <row r="217" spans="1:5" ht="22.5" x14ac:dyDescent="0.2">
      <c r="A217" s="24" t="s">
        <v>738</v>
      </c>
      <c r="B217" s="23" t="s">
        <v>739</v>
      </c>
      <c r="C217" s="25">
        <v>0</v>
      </c>
      <c r="D217" s="25">
        <v>35731</v>
      </c>
      <c r="E217" s="25">
        <v>35731</v>
      </c>
    </row>
    <row r="218" spans="1:5" ht="33.75" x14ac:dyDescent="0.2">
      <c r="A218" s="24" t="s">
        <v>515</v>
      </c>
      <c r="B218" s="23" t="s">
        <v>329</v>
      </c>
      <c r="C218" s="25">
        <v>0</v>
      </c>
      <c r="D218" s="25">
        <v>173050.77</v>
      </c>
      <c r="E218" s="25">
        <v>173050.77</v>
      </c>
    </row>
    <row r="219" spans="1:5" ht="22.5" x14ac:dyDescent="0.2">
      <c r="A219" s="24" t="s">
        <v>330</v>
      </c>
      <c r="B219" s="23" t="s">
        <v>137</v>
      </c>
      <c r="C219" s="25">
        <v>6747761</v>
      </c>
      <c r="D219" s="25">
        <v>7027761</v>
      </c>
      <c r="E219" s="25">
        <v>7027761</v>
      </c>
    </row>
    <row r="220" spans="1:5" ht="22.5" x14ac:dyDescent="0.2">
      <c r="A220" s="24" t="s">
        <v>516</v>
      </c>
      <c r="B220" s="23" t="s">
        <v>517</v>
      </c>
      <c r="C220" s="25">
        <v>0</v>
      </c>
      <c r="D220" s="25">
        <v>44000</v>
      </c>
      <c r="E220" s="25">
        <v>44000</v>
      </c>
    </row>
    <row r="221" spans="1:5" ht="22.5" x14ac:dyDescent="0.2">
      <c r="A221" s="24" t="s">
        <v>518</v>
      </c>
      <c r="B221" s="23" t="s">
        <v>519</v>
      </c>
      <c r="C221" s="25">
        <v>0</v>
      </c>
      <c r="D221" s="25">
        <v>91764.36</v>
      </c>
      <c r="E221" s="25">
        <v>91764.36</v>
      </c>
    </row>
    <row r="222" spans="1:5" ht="22.5" x14ac:dyDescent="0.2">
      <c r="A222" s="24" t="s">
        <v>331</v>
      </c>
      <c r="B222" s="23" t="s">
        <v>137</v>
      </c>
      <c r="C222" s="25">
        <v>2034210</v>
      </c>
      <c r="D222" s="25">
        <v>1868705.78</v>
      </c>
      <c r="E222" s="25">
        <v>1868705.78</v>
      </c>
    </row>
    <row r="223" spans="1:5" ht="22.5" x14ac:dyDescent="0.2">
      <c r="A223" s="24" t="s">
        <v>332</v>
      </c>
      <c r="B223" s="23" t="s">
        <v>333</v>
      </c>
      <c r="C223" s="25">
        <v>509593</v>
      </c>
      <c r="D223" s="25">
        <v>495097.22</v>
      </c>
      <c r="E223" s="25">
        <v>495097.22</v>
      </c>
    </row>
    <row r="224" spans="1:5" ht="22.5" x14ac:dyDescent="0.2">
      <c r="A224" s="31" t="s">
        <v>334</v>
      </c>
      <c r="B224" s="32" t="s">
        <v>335</v>
      </c>
      <c r="C224" s="33">
        <v>0</v>
      </c>
      <c r="D224" s="33">
        <v>70103</v>
      </c>
      <c r="E224" s="33">
        <v>70103</v>
      </c>
    </row>
    <row r="225" spans="1:7" ht="22.5" x14ac:dyDescent="0.2">
      <c r="A225" s="52" t="s">
        <v>336</v>
      </c>
      <c r="B225" s="53" t="s">
        <v>337</v>
      </c>
      <c r="C225" s="54">
        <v>0</v>
      </c>
      <c r="D225" s="54">
        <v>2728037</v>
      </c>
      <c r="E225" s="54">
        <v>2115866</v>
      </c>
    </row>
    <row r="226" spans="1:7" ht="22.5" x14ac:dyDescent="0.2">
      <c r="A226" s="59" t="s">
        <v>338</v>
      </c>
      <c r="B226" s="60" t="s">
        <v>339</v>
      </c>
      <c r="C226" s="61">
        <v>0</v>
      </c>
      <c r="D226" s="61">
        <v>1994397</v>
      </c>
      <c r="E226" s="61">
        <v>1741044</v>
      </c>
      <c r="F226" s="61">
        <f>1994397</f>
        <v>1994397</v>
      </c>
      <c r="G226" s="22">
        <f>F226-E226</f>
        <v>253353</v>
      </c>
    </row>
    <row r="227" spans="1:7" ht="33.75" x14ac:dyDescent="0.2">
      <c r="A227" s="31" t="s">
        <v>340</v>
      </c>
      <c r="B227" s="32" t="s">
        <v>341</v>
      </c>
      <c r="C227" s="33">
        <v>0</v>
      </c>
      <c r="D227" s="33">
        <v>3932779</v>
      </c>
      <c r="E227" s="33">
        <v>2706327</v>
      </c>
    </row>
    <row r="228" spans="1:7" ht="22.5" x14ac:dyDescent="0.2">
      <c r="A228" s="59" t="s">
        <v>342</v>
      </c>
      <c r="B228" s="60" t="s">
        <v>343</v>
      </c>
      <c r="C228" s="61">
        <v>0</v>
      </c>
      <c r="D228" s="61">
        <v>5800</v>
      </c>
      <c r="E228" s="61">
        <v>5100</v>
      </c>
      <c r="F228" s="61">
        <f>5600+200</f>
        <v>5800</v>
      </c>
      <c r="G228" s="22">
        <f>F228-E228</f>
        <v>700</v>
      </c>
    </row>
    <row r="229" spans="1:7" ht="22.5" x14ac:dyDescent="0.2">
      <c r="A229" s="24" t="s">
        <v>435</v>
      </c>
      <c r="B229" s="23" t="s">
        <v>436</v>
      </c>
      <c r="C229" s="25">
        <v>1425992</v>
      </c>
      <c r="D229" s="25">
        <v>1425992</v>
      </c>
      <c r="E229" s="25">
        <v>1425864.47</v>
      </c>
    </row>
    <row r="230" spans="1:7" ht="22.5" x14ac:dyDescent="0.2">
      <c r="A230" s="24" t="s">
        <v>437</v>
      </c>
      <c r="B230" s="23" t="s">
        <v>438</v>
      </c>
      <c r="C230" s="25">
        <v>1361418</v>
      </c>
      <c r="D230" s="25">
        <v>1355141.59</v>
      </c>
      <c r="E230" s="25">
        <v>1355141.59</v>
      </c>
    </row>
    <row r="231" spans="1:7" ht="22.5" x14ac:dyDescent="0.2">
      <c r="A231" s="24" t="s">
        <v>439</v>
      </c>
      <c r="B231" s="23" t="s">
        <v>440</v>
      </c>
      <c r="C231" s="25">
        <v>1011113</v>
      </c>
      <c r="D231" s="25">
        <v>1009693.21</v>
      </c>
      <c r="E231" s="25">
        <v>1009328.83</v>
      </c>
    </row>
    <row r="232" spans="1:7" ht="22.5" x14ac:dyDescent="0.2">
      <c r="A232" s="24" t="s">
        <v>441</v>
      </c>
      <c r="B232" s="23" t="s">
        <v>442</v>
      </c>
      <c r="C232" s="25">
        <v>510000</v>
      </c>
      <c r="D232" s="25">
        <v>457500</v>
      </c>
      <c r="E232" s="25">
        <v>457500</v>
      </c>
    </row>
    <row r="233" spans="1:7" ht="22.5" x14ac:dyDescent="0.2">
      <c r="A233" s="24" t="s">
        <v>443</v>
      </c>
      <c r="B233" s="23" t="s">
        <v>160</v>
      </c>
      <c r="C233" s="25">
        <v>25332901</v>
      </c>
      <c r="D233" s="64">
        <f>25444207.28-3568.02-1438.51-9985.72</f>
        <v>25429215.030000001</v>
      </c>
      <c r="E233" s="64">
        <f>25432504.26-3568.02-1438.51</f>
        <v>25427497.73</v>
      </c>
    </row>
    <row r="234" spans="1:7" ht="22.5" x14ac:dyDescent="0.2">
      <c r="A234" s="31" t="s">
        <v>444</v>
      </c>
      <c r="B234" s="32" t="s">
        <v>318</v>
      </c>
      <c r="C234" s="33">
        <v>1622300</v>
      </c>
      <c r="D234" s="33">
        <v>1549405</v>
      </c>
      <c r="E234" s="33">
        <v>1543005</v>
      </c>
    </row>
    <row r="235" spans="1:7" ht="22.5" x14ac:dyDescent="0.2">
      <c r="A235" s="31" t="s">
        <v>445</v>
      </c>
      <c r="B235" s="32" t="s">
        <v>357</v>
      </c>
      <c r="C235" s="33">
        <v>8500</v>
      </c>
      <c r="D235" s="33">
        <v>8500</v>
      </c>
      <c r="E235" s="33">
        <v>8500</v>
      </c>
    </row>
    <row r="236" spans="1:7" ht="22.5" x14ac:dyDescent="0.2">
      <c r="A236" s="31" t="s">
        <v>553</v>
      </c>
      <c r="B236" s="32" t="s">
        <v>554</v>
      </c>
      <c r="C236" s="33">
        <v>0</v>
      </c>
      <c r="D236" s="33">
        <v>47500</v>
      </c>
      <c r="E236" s="33">
        <v>47500</v>
      </c>
    </row>
    <row r="237" spans="1:7" ht="33.75" x14ac:dyDescent="0.2">
      <c r="A237" s="31" t="s">
        <v>446</v>
      </c>
      <c r="B237" s="32" t="s">
        <v>447</v>
      </c>
      <c r="C237" s="33">
        <v>2900</v>
      </c>
      <c r="D237" s="33">
        <v>2900</v>
      </c>
      <c r="E237" s="33">
        <v>2800</v>
      </c>
    </row>
    <row r="238" spans="1:7" ht="33.75" x14ac:dyDescent="0.2">
      <c r="A238" s="52" t="s">
        <v>448</v>
      </c>
      <c r="B238" s="53" t="s">
        <v>449</v>
      </c>
      <c r="C238" s="54">
        <v>8500</v>
      </c>
      <c r="D238" s="54">
        <v>8500</v>
      </c>
      <c r="E238" s="54">
        <v>0</v>
      </c>
    </row>
    <row r="239" spans="1:7" ht="22.5" x14ac:dyDescent="0.2">
      <c r="A239" s="52" t="s">
        <v>450</v>
      </c>
      <c r="B239" s="53" t="s">
        <v>451</v>
      </c>
      <c r="C239" s="54">
        <v>1980500</v>
      </c>
      <c r="D239" s="54">
        <v>1785480</v>
      </c>
      <c r="E239" s="54">
        <v>1785480</v>
      </c>
    </row>
    <row r="240" spans="1:7" ht="45" x14ac:dyDescent="0.2">
      <c r="A240" s="59" t="s">
        <v>452</v>
      </c>
      <c r="B240" s="60" t="s">
        <v>453</v>
      </c>
      <c r="C240" s="61">
        <v>1900</v>
      </c>
      <c r="D240" s="61">
        <v>2000</v>
      </c>
      <c r="E240" s="61">
        <v>2000</v>
      </c>
      <c r="F240" s="65">
        <v>2000</v>
      </c>
    </row>
    <row r="241" spans="1:6" ht="33.75" x14ac:dyDescent="0.2">
      <c r="A241" s="59" t="s">
        <v>454</v>
      </c>
      <c r="B241" s="60" t="s">
        <v>455</v>
      </c>
      <c r="C241" s="61">
        <v>320378</v>
      </c>
      <c r="D241" s="61">
        <f>320378</f>
        <v>320378</v>
      </c>
      <c r="E241" s="63">
        <f>316809.98+3568.02</f>
        <v>320378</v>
      </c>
      <c r="F241" s="65">
        <v>320378</v>
      </c>
    </row>
    <row r="242" spans="1:6" ht="33.75" x14ac:dyDescent="0.2">
      <c r="A242" s="59" t="s">
        <v>456</v>
      </c>
      <c r="B242" s="60" t="s">
        <v>457</v>
      </c>
      <c r="C242" s="61">
        <v>475000</v>
      </c>
      <c r="D242" s="61">
        <f>475000</f>
        <v>475000</v>
      </c>
      <c r="E242" s="63">
        <f>473561.49+1438.51</f>
        <v>475000</v>
      </c>
      <c r="F242" s="65">
        <v>475000</v>
      </c>
    </row>
    <row r="243" spans="1:6" ht="45" x14ac:dyDescent="0.2">
      <c r="A243" s="59" t="s">
        <v>458</v>
      </c>
      <c r="B243" s="62" t="s">
        <v>459</v>
      </c>
      <c r="C243" s="61">
        <v>9500</v>
      </c>
      <c r="D243" s="61">
        <v>9500</v>
      </c>
      <c r="E243" s="61">
        <v>9500</v>
      </c>
      <c r="F243" s="65">
        <v>9500</v>
      </c>
    </row>
    <row r="244" spans="1:6" ht="22.5" x14ac:dyDescent="0.2">
      <c r="A244" s="24" t="s">
        <v>460</v>
      </c>
      <c r="B244" s="23" t="s">
        <v>137</v>
      </c>
      <c r="C244" s="25">
        <v>4972414</v>
      </c>
      <c r="D244" s="25">
        <v>5180069</v>
      </c>
      <c r="E244" s="25">
        <v>5180069</v>
      </c>
    </row>
    <row r="245" spans="1:6" ht="33.75" x14ac:dyDescent="0.2">
      <c r="A245" s="24" t="s">
        <v>461</v>
      </c>
      <c r="B245" s="23" t="s">
        <v>462</v>
      </c>
      <c r="C245" s="25">
        <v>30009</v>
      </c>
      <c r="D245" s="25">
        <v>0</v>
      </c>
      <c r="E245" s="25">
        <v>0</v>
      </c>
    </row>
    <row r="246" spans="1:6" ht="22.5" x14ac:dyDescent="0.2">
      <c r="A246" s="24" t="s">
        <v>463</v>
      </c>
      <c r="B246" s="23" t="s">
        <v>464</v>
      </c>
      <c r="C246" s="25">
        <v>500000</v>
      </c>
      <c r="D246" s="25">
        <v>376160</v>
      </c>
      <c r="E246" s="25">
        <v>0</v>
      </c>
    </row>
    <row r="247" spans="1:6" ht="22.5" x14ac:dyDescent="0.2">
      <c r="A247" s="24" t="s">
        <v>465</v>
      </c>
      <c r="B247" s="23" t="s">
        <v>466</v>
      </c>
      <c r="C247" s="25">
        <v>200000</v>
      </c>
      <c r="D247" s="25">
        <v>246571.74</v>
      </c>
      <c r="E247" s="25">
        <v>246571.74</v>
      </c>
    </row>
    <row r="248" spans="1:6" ht="22.5" x14ac:dyDescent="0.2">
      <c r="A248" s="24" t="s">
        <v>467</v>
      </c>
      <c r="B248" s="23" t="s">
        <v>468</v>
      </c>
      <c r="C248" s="25">
        <v>40000</v>
      </c>
      <c r="D248" s="25">
        <v>40000</v>
      </c>
      <c r="E248" s="25">
        <v>40000</v>
      </c>
    </row>
    <row r="249" spans="1:6" ht="22.5" x14ac:dyDescent="0.2">
      <c r="A249" s="24" t="s">
        <v>469</v>
      </c>
      <c r="B249" s="23" t="s">
        <v>470</v>
      </c>
      <c r="C249" s="25">
        <v>564000</v>
      </c>
      <c r="D249" s="25">
        <v>1064000</v>
      </c>
      <c r="E249" s="25">
        <v>1064000</v>
      </c>
    </row>
    <row r="250" spans="1:6" ht="22.5" x14ac:dyDescent="0.2">
      <c r="A250" s="24" t="s">
        <v>471</v>
      </c>
      <c r="B250" s="23" t="s">
        <v>472</v>
      </c>
      <c r="C250" s="25">
        <v>532000</v>
      </c>
      <c r="D250" s="25">
        <v>532000</v>
      </c>
      <c r="E250" s="25">
        <v>532000</v>
      </c>
    </row>
    <row r="251" spans="1:6" ht="22.5" x14ac:dyDescent="0.2">
      <c r="A251" s="24" t="s">
        <v>589</v>
      </c>
      <c r="B251" s="23" t="s">
        <v>590</v>
      </c>
      <c r="C251" s="25">
        <v>61095000</v>
      </c>
      <c r="D251" s="25">
        <v>61095000</v>
      </c>
      <c r="E251" s="25">
        <v>61095000</v>
      </c>
    </row>
    <row r="252" spans="1:6" ht="22.5" x14ac:dyDescent="0.2">
      <c r="A252" s="24" t="s">
        <v>591</v>
      </c>
      <c r="B252" s="23" t="s">
        <v>592</v>
      </c>
      <c r="C252" s="25">
        <v>14491000</v>
      </c>
      <c r="D252" s="25">
        <v>14491000</v>
      </c>
      <c r="E252" s="25">
        <v>14491000</v>
      </c>
    </row>
    <row r="253" spans="1:6" ht="22.5" x14ac:dyDescent="0.2">
      <c r="A253" s="24" t="s">
        <v>555</v>
      </c>
      <c r="B253" s="23" t="s">
        <v>556</v>
      </c>
      <c r="C253" s="25">
        <v>0</v>
      </c>
      <c r="D253" s="25">
        <v>180000</v>
      </c>
      <c r="E253" s="25">
        <v>180000</v>
      </c>
    </row>
    <row r="254" spans="1:6" ht="22.5" x14ac:dyDescent="0.2">
      <c r="A254" s="24" t="s">
        <v>473</v>
      </c>
      <c r="B254" s="23" t="s">
        <v>474</v>
      </c>
      <c r="C254" s="25">
        <v>500000</v>
      </c>
      <c r="D254" s="25">
        <v>500000</v>
      </c>
      <c r="E254" s="25">
        <v>500000</v>
      </c>
    </row>
    <row r="255" spans="1:6" ht="22.5" x14ac:dyDescent="0.2">
      <c r="A255" s="24" t="s">
        <v>557</v>
      </c>
      <c r="B255" s="23" t="s">
        <v>558</v>
      </c>
      <c r="C255" s="25">
        <v>0</v>
      </c>
      <c r="D255" s="25">
        <v>84000</v>
      </c>
      <c r="E255" s="25">
        <v>83625</v>
      </c>
    </row>
    <row r="256" spans="1:6" ht="22.5" x14ac:dyDescent="0.2">
      <c r="A256" s="24" t="s">
        <v>559</v>
      </c>
      <c r="B256" s="23" t="s">
        <v>560</v>
      </c>
      <c r="C256" s="25">
        <v>0</v>
      </c>
      <c r="D256" s="25">
        <v>300000</v>
      </c>
      <c r="E256" s="25">
        <v>299000</v>
      </c>
    </row>
    <row r="257" spans="1:5" ht="22.5" x14ac:dyDescent="0.2">
      <c r="A257" s="24" t="s">
        <v>740</v>
      </c>
      <c r="B257" s="23" t="s">
        <v>741</v>
      </c>
      <c r="C257" s="25">
        <v>0</v>
      </c>
      <c r="D257" s="25">
        <v>270000</v>
      </c>
      <c r="E257" s="25">
        <v>270000</v>
      </c>
    </row>
    <row r="258" spans="1:5" ht="33.75" x14ac:dyDescent="0.2">
      <c r="A258" s="24" t="s">
        <v>742</v>
      </c>
      <c r="B258" s="23" t="s">
        <v>743</v>
      </c>
      <c r="C258" s="25">
        <v>0</v>
      </c>
      <c r="D258" s="25">
        <v>7000000</v>
      </c>
      <c r="E258" s="25">
        <v>7000000</v>
      </c>
    </row>
    <row r="259" spans="1:5" ht="22.5" x14ac:dyDescent="0.2">
      <c r="A259" s="24" t="s">
        <v>744</v>
      </c>
      <c r="B259" s="23" t="s">
        <v>745</v>
      </c>
      <c r="C259" s="25">
        <v>0</v>
      </c>
      <c r="D259" s="25">
        <v>1000000</v>
      </c>
      <c r="E259" s="25">
        <v>968277.51</v>
      </c>
    </row>
    <row r="260" spans="1:5" ht="22.5" x14ac:dyDescent="0.2">
      <c r="A260" s="24" t="s">
        <v>746</v>
      </c>
      <c r="B260" s="23" t="s">
        <v>747</v>
      </c>
      <c r="C260" s="25">
        <v>0</v>
      </c>
      <c r="D260" s="25">
        <v>250000</v>
      </c>
      <c r="E260" s="25">
        <v>250000</v>
      </c>
    </row>
    <row r="261" spans="1:5" ht="22.5" x14ac:dyDescent="0.2">
      <c r="A261" s="24" t="s">
        <v>748</v>
      </c>
      <c r="B261" s="23" t="s">
        <v>749</v>
      </c>
      <c r="C261" s="25">
        <v>0</v>
      </c>
      <c r="D261" s="25">
        <v>2500</v>
      </c>
      <c r="E261" s="25">
        <v>2500</v>
      </c>
    </row>
    <row r="262" spans="1:5" ht="22.5" x14ac:dyDescent="0.2">
      <c r="A262" s="31" t="s">
        <v>620</v>
      </c>
      <c r="B262" s="32" t="s">
        <v>640</v>
      </c>
      <c r="C262" s="33">
        <v>0</v>
      </c>
      <c r="D262" s="33">
        <v>435000</v>
      </c>
      <c r="E262" s="33">
        <v>435000</v>
      </c>
    </row>
    <row r="263" spans="1:5" ht="22.5" x14ac:dyDescent="0.2">
      <c r="A263" s="31" t="s">
        <v>475</v>
      </c>
      <c r="B263" s="32" t="s">
        <v>218</v>
      </c>
      <c r="C263" s="33">
        <v>60019</v>
      </c>
      <c r="D263" s="33">
        <v>60019</v>
      </c>
      <c r="E263" s="33">
        <v>47070</v>
      </c>
    </row>
    <row r="264" spans="1:5" ht="56.25" x14ac:dyDescent="0.2">
      <c r="A264" s="52" t="s">
        <v>476</v>
      </c>
      <c r="B264" s="58" t="s">
        <v>477</v>
      </c>
      <c r="C264" s="54">
        <v>2570100</v>
      </c>
      <c r="D264" s="54">
        <v>2506752</v>
      </c>
      <c r="E264" s="54">
        <v>2506752</v>
      </c>
    </row>
    <row r="265" spans="1:5" ht="45" x14ac:dyDescent="0.2">
      <c r="A265" s="52" t="s">
        <v>478</v>
      </c>
      <c r="B265" s="53" t="s">
        <v>479</v>
      </c>
      <c r="C265" s="54">
        <v>1285000</v>
      </c>
      <c r="D265" s="54">
        <v>2482236</v>
      </c>
      <c r="E265" s="54">
        <v>2482236</v>
      </c>
    </row>
    <row r="266" spans="1:5" ht="22.5" x14ac:dyDescent="0.2">
      <c r="A266" s="52" t="s">
        <v>480</v>
      </c>
      <c r="B266" s="53" t="s">
        <v>481</v>
      </c>
      <c r="C266" s="54">
        <v>2108800</v>
      </c>
      <c r="D266" s="54">
        <v>1761200</v>
      </c>
      <c r="E266" s="54">
        <v>1741794.68</v>
      </c>
    </row>
    <row r="267" spans="1:5" ht="22.5" x14ac:dyDescent="0.2">
      <c r="A267" s="24" t="s">
        <v>482</v>
      </c>
      <c r="B267" s="23" t="s">
        <v>367</v>
      </c>
      <c r="C267" s="25">
        <v>4208401</v>
      </c>
      <c r="D267" s="25">
        <v>4208401</v>
      </c>
      <c r="E267" s="25">
        <v>4116408.47</v>
      </c>
    </row>
    <row r="268" spans="1:5" ht="33.75" x14ac:dyDescent="0.2">
      <c r="A268" s="24" t="s">
        <v>561</v>
      </c>
      <c r="B268" s="23" t="s">
        <v>462</v>
      </c>
      <c r="C268" s="25">
        <v>0</v>
      </c>
      <c r="D268" s="25">
        <v>30009</v>
      </c>
      <c r="E268" s="25">
        <v>29370</v>
      </c>
    </row>
    <row r="269" spans="1:5" x14ac:dyDescent="0.2">
      <c r="A269" s="29" t="s">
        <v>44</v>
      </c>
      <c r="B269" s="30"/>
      <c r="C269" s="26">
        <f>SUM(C11:C268)</f>
        <v>949689570</v>
      </c>
      <c r="D269" s="26">
        <f t="shared" ref="D269:E269" si="0">SUM(D11:D268)</f>
        <v>1104712142.6700001</v>
      </c>
      <c r="E269" s="26">
        <f t="shared" si="0"/>
        <v>1081589087.4100003</v>
      </c>
    </row>
    <row r="270" spans="1:5" x14ac:dyDescent="0.2">
      <c r="B270" t="s">
        <v>664</v>
      </c>
      <c r="C270" s="22">
        <f>C13+C46+C56+C58+C65+C67+C68+C69+C71+C74+C76+C77+C78+C79+C80+C81+C91+C92+C95+C96+C97+C101+C108+C122+C133+C136+C152+C171+C176+C178+C193+C199+C203+C224+C227+C234+C235+C236+C237+C262+C263+C146</f>
        <v>497120600</v>
      </c>
      <c r="D270" s="22">
        <f t="shared" ref="D270:E270" si="1">D13+D46+D56+D58+D65+D67+D68+D69+D71+D74+D76+D77+D78+D79+D80+D81+D91+D92+D95+D96+D97+D101+D108+D122+D133+D136+D152+D171+D176+D178+D193+D199+D203+D224+D227+D234+D235+D236+D237+D262+D263+D146</f>
        <v>535712042.76999998</v>
      </c>
      <c r="E270" s="22">
        <f t="shared" si="1"/>
        <v>526798039.71999997</v>
      </c>
    </row>
    <row r="271" spans="1:5" x14ac:dyDescent="0.2">
      <c r="B271" t="s">
        <v>665</v>
      </c>
      <c r="C271" s="22">
        <f>C11++C43+C57++C106+C123+C124+C125+C126+C142+C200+C207+C210+C225+C238+C239+C264+C265+C266</f>
        <v>7952900</v>
      </c>
      <c r="D271" s="22">
        <f>D11++D43+D57++D106+D123+D124+D125+D126+D142+D200+D207+D210+D225+D238+D239+D264+D265+D266</f>
        <v>28216795.059999999</v>
      </c>
      <c r="E271" s="22">
        <f>E11++E43+E57++E106+E123+E124+E125+E126+E142+E200+E207+E210+E225+E238+E239+E264+E265+E266</f>
        <v>27576718.739999998</v>
      </c>
    </row>
    <row r="272" spans="1:5" x14ac:dyDescent="0.2">
      <c r="B272" t="s">
        <v>750</v>
      </c>
      <c r="C272" s="22">
        <f>C44+C45+C226+C228+C240+C241+C242+C243+C194</f>
        <v>958554</v>
      </c>
      <c r="D272" s="22">
        <f t="shared" ref="D272:E272" si="2">D44+D45+D226+D228+D240+D241+D242+D243+D194</f>
        <v>4924218.09</v>
      </c>
      <c r="E272" s="22">
        <f t="shared" si="2"/>
        <v>4669865.08</v>
      </c>
    </row>
    <row r="273" spans="2:5" x14ac:dyDescent="0.2">
      <c r="B273" t="s">
        <v>667</v>
      </c>
      <c r="C273" s="22">
        <f>C269-C270-C271-C272</f>
        <v>443657516</v>
      </c>
      <c r="D273" s="22">
        <f t="shared" ref="D273:E273" si="3">D269-D270-D271-D272</f>
        <v>535859086.75000018</v>
      </c>
      <c r="E273" s="22">
        <f t="shared" si="3"/>
        <v>522544463.8700003</v>
      </c>
    </row>
    <row r="274" spans="2:5" x14ac:dyDescent="0.2">
      <c r="B274" t="s">
        <v>669</v>
      </c>
      <c r="C274" s="22">
        <f>C270+C271+C272</f>
        <v>506032054</v>
      </c>
      <c r="D274" s="22">
        <f t="shared" ref="D274:E274" si="4">D270+D271+D272</f>
        <v>568853055.91999996</v>
      </c>
      <c r="E274" s="22">
        <f t="shared" si="4"/>
        <v>559044623.53999996</v>
      </c>
    </row>
    <row r="275" spans="2:5" x14ac:dyDescent="0.2">
      <c r="B275" t="s">
        <v>752</v>
      </c>
      <c r="C275" s="22">
        <f>C270+C271+'СП по КЦСР'!C107</f>
        <v>510133286.19</v>
      </c>
      <c r="D275" s="22">
        <f>D270+D271+'СП по КЦСР'!D107</f>
        <v>570283937.70999992</v>
      </c>
      <c r="E275" s="22">
        <f>E270+E271+'СП по КЦСР'!E107</f>
        <v>560325840.3499999</v>
      </c>
    </row>
    <row r="277" spans="2:5" x14ac:dyDescent="0.2">
      <c r="D277" s="22"/>
    </row>
  </sheetData>
  <mergeCells count="4">
    <mergeCell ref="A1:F1"/>
    <mergeCell ref="A6:H6"/>
    <mergeCell ref="A7:G7"/>
    <mergeCell ref="A8:G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консолидация</vt:lpstr>
      <vt:lpstr>СП по КЦСР</vt:lpstr>
      <vt:lpstr>КМР по КЦСР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2017-03-07T11:36:06Z</cp:lastPrinted>
  <dcterms:created xsi:type="dcterms:W3CDTF">2002-03-11T10:22:12Z</dcterms:created>
  <dcterms:modified xsi:type="dcterms:W3CDTF">2017-03-07T11:36:17Z</dcterms:modified>
</cp:coreProperties>
</file>