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930" yWindow="255" windowWidth="15450" windowHeight="10320"/>
  </bookViews>
  <sheets>
    <sheet name="консолидация" sheetId="8" r:id="rId1"/>
    <sheet name="по КЦСР" sheetId="9" r:id="rId2"/>
  </sheets>
  <definedNames>
    <definedName name="_xlnm.Print_Titles" localSheetId="0">консолидация!$5:$5</definedName>
  </definedNames>
  <calcPr calcId="144525"/>
</workbook>
</file>

<file path=xl/calcChain.xml><?xml version="1.0" encoding="utf-8"?>
<calcChain xmlns="http://schemas.openxmlformats.org/spreadsheetml/2006/main">
  <c r="P344" i="9" l="1"/>
  <c r="O344" i="9"/>
  <c r="L344" i="9"/>
  <c r="M344" i="9"/>
  <c r="N344" i="9"/>
  <c r="N305" i="9"/>
  <c r="N299" i="9"/>
  <c r="H51" i="8" l="1"/>
  <c r="H21" i="8"/>
  <c r="H25" i="8"/>
  <c r="N232" i="9"/>
  <c r="N225" i="9"/>
  <c r="G51" i="8" l="1"/>
  <c r="G42" i="8"/>
  <c r="H42" i="8"/>
  <c r="H44" i="8"/>
  <c r="G44" i="8"/>
  <c r="N85" i="9"/>
  <c r="M85" i="9"/>
  <c r="N185" i="9"/>
  <c r="P304" i="9" l="1"/>
  <c r="Q304" i="9"/>
  <c r="P307" i="9"/>
  <c r="Q307" i="9"/>
  <c r="P15" i="9"/>
  <c r="Q15" i="9" s="1"/>
  <c r="P16" i="9"/>
  <c r="Q16" i="9" s="1"/>
  <c r="P17" i="9"/>
  <c r="Q17" i="9" s="1"/>
  <c r="P18" i="9"/>
  <c r="Q18" i="9" s="1"/>
  <c r="P19" i="9"/>
  <c r="Q19" i="9" s="1"/>
  <c r="P20" i="9"/>
  <c r="Q20" i="9" s="1"/>
  <c r="P21" i="9"/>
  <c r="Q21" i="9" s="1"/>
  <c r="P22" i="9"/>
  <c r="Q22" i="9" s="1"/>
  <c r="P23" i="9"/>
  <c r="Q23" i="9" s="1"/>
  <c r="P24" i="9"/>
  <c r="Q24" i="9" s="1"/>
  <c r="P25" i="9"/>
  <c r="Q25" i="9" s="1"/>
  <c r="P26" i="9"/>
  <c r="Q26" i="9" s="1"/>
  <c r="P27" i="9"/>
  <c r="Q27" i="9" s="1"/>
  <c r="P28" i="9"/>
  <c r="Q28" i="9" s="1"/>
  <c r="P29" i="9"/>
  <c r="Q29" i="9" s="1"/>
  <c r="P30" i="9"/>
  <c r="Q30" i="9" s="1"/>
  <c r="P31" i="9"/>
  <c r="Q31" i="9" s="1"/>
  <c r="P32" i="9"/>
  <c r="Q32" i="9" s="1"/>
  <c r="P33" i="9"/>
  <c r="Q33" i="9" s="1"/>
  <c r="P34" i="9"/>
  <c r="Q34" i="9" s="1"/>
  <c r="P35" i="9"/>
  <c r="Q35" i="9" s="1"/>
  <c r="P36" i="9"/>
  <c r="Q36" i="9" s="1"/>
  <c r="P37" i="9"/>
  <c r="Q37" i="9" s="1"/>
  <c r="P38" i="9"/>
  <c r="Q38" i="9" s="1"/>
  <c r="P39" i="9"/>
  <c r="Q39" i="9" s="1"/>
  <c r="P40" i="9"/>
  <c r="Q40" i="9" s="1"/>
  <c r="P41" i="9"/>
  <c r="Q41" i="9" s="1"/>
  <c r="P42" i="9"/>
  <c r="Q42" i="9" s="1"/>
  <c r="P43" i="9"/>
  <c r="Q43" i="9" s="1"/>
  <c r="P44" i="9"/>
  <c r="Q44" i="9" s="1"/>
  <c r="P45" i="9"/>
  <c r="Q45" i="9" s="1"/>
  <c r="P46" i="9"/>
  <c r="Q46" i="9" s="1"/>
  <c r="P47" i="9"/>
  <c r="Q47" i="9" s="1"/>
  <c r="P48" i="9"/>
  <c r="Q48" i="9" s="1"/>
  <c r="P49" i="9"/>
  <c r="Q49" i="9" s="1"/>
  <c r="P50" i="9"/>
  <c r="Q50" i="9" s="1"/>
  <c r="P51" i="9"/>
  <c r="Q51" i="9" s="1"/>
  <c r="P52" i="9"/>
  <c r="Q52" i="9" s="1"/>
  <c r="P53" i="9"/>
  <c r="Q53" i="9" s="1"/>
  <c r="P54" i="9"/>
  <c r="Q54" i="9" s="1"/>
  <c r="P55" i="9"/>
  <c r="Q55" i="9" s="1"/>
  <c r="P56" i="9"/>
  <c r="Q56" i="9" s="1"/>
  <c r="P57" i="9"/>
  <c r="Q57" i="9" s="1"/>
  <c r="P58" i="9"/>
  <c r="Q58" i="9" s="1"/>
  <c r="P59" i="9"/>
  <c r="Q59" i="9" s="1"/>
  <c r="P60" i="9"/>
  <c r="Q60" i="9" s="1"/>
  <c r="P61" i="9"/>
  <c r="Q61" i="9" s="1"/>
  <c r="P62" i="9"/>
  <c r="Q62" i="9" s="1"/>
  <c r="P63" i="9"/>
  <c r="Q63" i="9" s="1"/>
  <c r="P64" i="9"/>
  <c r="Q64" i="9" s="1"/>
  <c r="P65" i="9"/>
  <c r="Q65" i="9" s="1"/>
  <c r="P66" i="9"/>
  <c r="Q66" i="9" s="1"/>
  <c r="P67" i="9"/>
  <c r="Q67" i="9" s="1"/>
  <c r="P68" i="9"/>
  <c r="Q68" i="9" s="1"/>
  <c r="P69" i="9"/>
  <c r="Q69" i="9" s="1"/>
  <c r="P70" i="9"/>
  <c r="Q70" i="9" s="1"/>
  <c r="P71" i="9"/>
  <c r="Q71" i="9" s="1"/>
  <c r="P72" i="9"/>
  <c r="Q72" i="9" s="1"/>
  <c r="P73" i="9"/>
  <c r="Q73" i="9" s="1"/>
  <c r="P74" i="9"/>
  <c r="Q74" i="9" s="1"/>
  <c r="P75" i="9"/>
  <c r="Q75" i="9" s="1"/>
  <c r="P76" i="9"/>
  <c r="Q76" i="9" s="1"/>
  <c r="P77" i="9"/>
  <c r="Q77" i="9" s="1"/>
  <c r="P78" i="9"/>
  <c r="Q78" i="9" s="1"/>
  <c r="P79" i="9"/>
  <c r="Q79" i="9" s="1"/>
  <c r="P80" i="9"/>
  <c r="Q80" i="9" s="1"/>
  <c r="P81" i="9"/>
  <c r="Q81" i="9" s="1"/>
  <c r="P82" i="9"/>
  <c r="Q82" i="9" s="1"/>
  <c r="P83" i="9"/>
  <c r="Q83" i="9" s="1"/>
  <c r="P84" i="9"/>
  <c r="Q84" i="9" s="1"/>
  <c r="P85" i="9"/>
  <c r="Q85" i="9" s="1"/>
  <c r="P86" i="9"/>
  <c r="Q86" i="9" s="1"/>
  <c r="P87" i="9"/>
  <c r="Q87" i="9" s="1"/>
  <c r="P88" i="9"/>
  <c r="Q88" i="9" s="1"/>
  <c r="P89" i="9"/>
  <c r="Q89" i="9" s="1"/>
  <c r="P90" i="9"/>
  <c r="Q90" i="9" s="1"/>
  <c r="P91" i="9"/>
  <c r="Q91" i="9" s="1"/>
  <c r="P92" i="9"/>
  <c r="Q92" i="9" s="1"/>
  <c r="P93" i="9"/>
  <c r="Q93" i="9" s="1"/>
  <c r="P94" i="9"/>
  <c r="Q94" i="9" s="1"/>
  <c r="P95" i="9"/>
  <c r="Q95" i="9" s="1"/>
  <c r="P96" i="9"/>
  <c r="Q96" i="9" s="1"/>
  <c r="P97" i="9"/>
  <c r="Q97" i="9" s="1"/>
  <c r="P98" i="9"/>
  <c r="Q98" i="9" s="1"/>
  <c r="P99" i="9"/>
  <c r="Q99" i="9" s="1"/>
  <c r="P100" i="9"/>
  <c r="Q100" i="9"/>
  <c r="P101" i="9"/>
  <c r="Q101" i="9"/>
  <c r="P102" i="9"/>
  <c r="Q102" i="9"/>
  <c r="P103" i="9"/>
  <c r="Q103" i="9"/>
  <c r="P104" i="9"/>
  <c r="Q104" i="9"/>
  <c r="P105" i="9"/>
  <c r="Q105" i="9"/>
  <c r="P106" i="9"/>
  <c r="Q106" i="9"/>
  <c r="P107" i="9"/>
  <c r="Q107" i="9"/>
  <c r="P108" i="9"/>
  <c r="Q108" i="9"/>
  <c r="P109" i="9"/>
  <c r="Q109" i="9"/>
  <c r="P110" i="9"/>
  <c r="Q110" i="9"/>
  <c r="P111" i="9"/>
  <c r="Q111" i="9"/>
  <c r="P112" i="9"/>
  <c r="Q112" i="9"/>
  <c r="P113" i="9"/>
  <c r="Q113" i="9"/>
  <c r="P114" i="9"/>
  <c r="Q114" i="9"/>
  <c r="P115" i="9"/>
  <c r="Q115" i="9"/>
  <c r="P116" i="9"/>
  <c r="Q116" i="9"/>
  <c r="P117" i="9"/>
  <c r="Q117" i="9"/>
  <c r="P118" i="9"/>
  <c r="Q118" i="9"/>
  <c r="P119" i="9"/>
  <c r="Q119" i="9" s="1"/>
  <c r="P120" i="9"/>
  <c r="Q120" i="9"/>
  <c r="P121" i="9"/>
  <c r="Q121" i="9"/>
  <c r="P122" i="9"/>
  <c r="Q122" i="9"/>
  <c r="P123" i="9"/>
  <c r="Q123" i="9"/>
  <c r="P124" i="9"/>
  <c r="Q124" i="9"/>
  <c r="P125" i="9"/>
  <c r="Q125" i="9"/>
  <c r="P126" i="9"/>
  <c r="Q126" i="9"/>
  <c r="P127" i="9"/>
  <c r="Q127" i="9"/>
  <c r="P128" i="9"/>
  <c r="Q128" i="9"/>
  <c r="P129" i="9"/>
  <c r="Q129" i="9" s="1"/>
  <c r="P130" i="9"/>
  <c r="Q130" i="9" s="1"/>
  <c r="P131" i="9"/>
  <c r="Q131" i="9" s="1"/>
  <c r="P132" i="9"/>
  <c r="Q132" i="9" s="1"/>
  <c r="P133" i="9"/>
  <c r="Q133" i="9" s="1"/>
  <c r="P134" i="9"/>
  <c r="Q134" i="9" s="1"/>
  <c r="P135" i="9"/>
  <c r="Q135" i="9" s="1"/>
  <c r="P136" i="9"/>
  <c r="Q136" i="9" s="1"/>
  <c r="P137" i="9"/>
  <c r="Q137" i="9" s="1"/>
  <c r="P138" i="9"/>
  <c r="Q138" i="9" s="1"/>
  <c r="P139" i="9"/>
  <c r="Q139" i="9" s="1"/>
  <c r="P140" i="9"/>
  <c r="Q140" i="9" s="1"/>
  <c r="P141" i="9"/>
  <c r="Q141" i="9" s="1"/>
  <c r="P142" i="9"/>
  <c r="Q142" i="9" s="1"/>
  <c r="P143" i="9"/>
  <c r="Q143" i="9" s="1"/>
  <c r="P144" i="9"/>
  <c r="Q144" i="9" s="1"/>
  <c r="P145" i="9"/>
  <c r="Q145" i="9" s="1"/>
  <c r="P146" i="9"/>
  <c r="Q146" i="9" s="1"/>
  <c r="P147" i="9"/>
  <c r="Q147" i="9" s="1"/>
  <c r="P148" i="9"/>
  <c r="Q148" i="9" s="1"/>
  <c r="P149" i="9"/>
  <c r="Q149" i="9" s="1"/>
  <c r="P150" i="9"/>
  <c r="Q150" i="9" s="1"/>
  <c r="P151" i="9"/>
  <c r="Q151" i="9" s="1"/>
  <c r="P152" i="9"/>
  <c r="Q152" i="9" s="1"/>
  <c r="P153" i="9"/>
  <c r="Q153" i="9" s="1"/>
  <c r="P154" i="9"/>
  <c r="Q154" i="9" s="1"/>
  <c r="P155" i="9"/>
  <c r="Q155" i="9" s="1"/>
  <c r="P156" i="9"/>
  <c r="Q156" i="9" s="1"/>
  <c r="P157" i="9"/>
  <c r="Q157" i="9" s="1"/>
  <c r="P158" i="9"/>
  <c r="Q158" i="9" s="1"/>
  <c r="P159" i="9"/>
  <c r="Q159" i="9" s="1"/>
  <c r="P160" i="9"/>
  <c r="Q160" i="9" s="1"/>
  <c r="P161" i="9"/>
  <c r="Q161" i="9" s="1"/>
  <c r="P162" i="9"/>
  <c r="Q162" i="9" s="1"/>
  <c r="P163" i="9"/>
  <c r="Q163" i="9" s="1"/>
  <c r="P164" i="9"/>
  <c r="Q164" i="9" s="1"/>
  <c r="P165" i="9"/>
  <c r="Q165" i="9" s="1"/>
  <c r="P166" i="9"/>
  <c r="Q166" i="9" s="1"/>
  <c r="P167" i="9"/>
  <c r="Q167" i="9" s="1"/>
  <c r="P168" i="9"/>
  <c r="Q168" i="9" s="1"/>
  <c r="P169" i="9"/>
  <c r="Q169" i="9" s="1"/>
  <c r="P170" i="9"/>
  <c r="Q170" i="9" s="1"/>
  <c r="P171" i="9"/>
  <c r="Q171" i="9" s="1"/>
  <c r="P172" i="9"/>
  <c r="Q172" i="9" s="1"/>
  <c r="P173" i="9"/>
  <c r="Q173" i="9" s="1"/>
  <c r="P174" i="9"/>
  <c r="Q174" i="9" s="1"/>
  <c r="P175" i="9"/>
  <c r="Q175" i="9" s="1"/>
  <c r="P176" i="9"/>
  <c r="Q176" i="9" s="1"/>
  <c r="P177" i="9"/>
  <c r="Q177" i="9" s="1"/>
  <c r="P178" i="9"/>
  <c r="Q178" i="9" s="1"/>
  <c r="P179" i="9"/>
  <c r="Q179" i="9" s="1"/>
  <c r="P180" i="9"/>
  <c r="Q180" i="9" s="1"/>
  <c r="P181" i="9"/>
  <c r="Q181" i="9" s="1"/>
  <c r="P182" i="9"/>
  <c r="Q182" i="9" s="1"/>
  <c r="P183" i="9"/>
  <c r="Q183" i="9" s="1"/>
  <c r="P184" i="9"/>
  <c r="Q184" i="9" s="1"/>
  <c r="P185" i="9"/>
  <c r="Q185" i="9" s="1"/>
  <c r="P186" i="9"/>
  <c r="Q186" i="9" s="1"/>
  <c r="P187" i="9"/>
  <c r="Q187" i="9" s="1"/>
  <c r="P188" i="9"/>
  <c r="Q188" i="9" s="1"/>
  <c r="P189" i="9"/>
  <c r="Q189" i="9" s="1"/>
  <c r="P190" i="9"/>
  <c r="Q190" i="9" s="1"/>
  <c r="P191" i="9"/>
  <c r="Q191" i="9" s="1"/>
  <c r="P192" i="9"/>
  <c r="Q192" i="9" s="1"/>
  <c r="P193" i="9"/>
  <c r="Q193" i="9" s="1"/>
  <c r="P194" i="9"/>
  <c r="Q194" i="9" s="1"/>
  <c r="P195" i="9"/>
  <c r="Q195" i="9" s="1"/>
  <c r="P196" i="9"/>
  <c r="Q196" i="9" s="1"/>
  <c r="P197" i="9"/>
  <c r="Q197" i="9" s="1"/>
  <c r="P198" i="9"/>
  <c r="Q198" i="9" s="1"/>
  <c r="P199" i="9"/>
  <c r="Q199" i="9" s="1"/>
  <c r="P200" i="9"/>
  <c r="Q200" i="9" s="1"/>
  <c r="P201" i="9"/>
  <c r="Q201" i="9" s="1"/>
  <c r="P202" i="9"/>
  <c r="Q202" i="9" s="1"/>
  <c r="P203" i="9"/>
  <c r="Q203" i="9" s="1"/>
  <c r="P204" i="9"/>
  <c r="Q204" i="9" s="1"/>
  <c r="P205" i="9"/>
  <c r="Q205" i="9" s="1"/>
  <c r="P206" i="9"/>
  <c r="Q206" i="9" s="1"/>
  <c r="P207" i="9"/>
  <c r="Q207" i="9" s="1"/>
  <c r="P208" i="9"/>
  <c r="Q208" i="9" s="1"/>
  <c r="P209" i="9"/>
  <c r="Q209" i="9" s="1"/>
  <c r="P210" i="9"/>
  <c r="Q210" i="9" s="1"/>
  <c r="P211" i="9"/>
  <c r="Q211" i="9" s="1"/>
  <c r="P212" i="9"/>
  <c r="Q212" i="9" s="1"/>
  <c r="P213" i="9"/>
  <c r="Q213" i="9" s="1"/>
  <c r="P214" i="9"/>
  <c r="Q214" i="9" s="1"/>
  <c r="P215" i="9"/>
  <c r="Q215" i="9" s="1"/>
  <c r="P216" i="9"/>
  <c r="Q216" i="9" s="1"/>
  <c r="P217" i="9"/>
  <c r="Q217" i="9" s="1"/>
  <c r="P218" i="9"/>
  <c r="Q218" i="9" s="1"/>
  <c r="P219" i="9"/>
  <c r="Q219" i="9" s="1"/>
  <c r="P220" i="9"/>
  <c r="Q220" i="9" s="1"/>
  <c r="P221" i="9"/>
  <c r="Q221" i="9" s="1"/>
  <c r="P222" i="9"/>
  <c r="Q222" i="9" s="1"/>
  <c r="P223" i="9"/>
  <c r="Q223" i="9" s="1"/>
  <c r="P224" i="9"/>
  <c r="Q224" i="9" s="1"/>
  <c r="P225" i="9"/>
  <c r="Q225" i="9" s="1"/>
  <c r="P226" i="9"/>
  <c r="Q226" i="9" s="1"/>
  <c r="P227" i="9"/>
  <c r="Q227" i="9" s="1"/>
  <c r="P228" i="9"/>
  <c r="Q228" i="9" s="1"/>
  <c r="P229" i="9"/>
  <c r="Q229" i="9" s="1"/>
  <c r="P230" i="9"/>
  <c r="Q230" i="9" s="1"/>
  <c r="P231" i="9"/>
  <c r="Q231" i="9" s="1"/>
  <c r="P232" i="9"/>
  <c r="Q232" i="9" s="1"/>
  <c r="P233" i="9"/>
  <c r="Q233" i="9" s="1"/>
  <c r="P234" i="9"/>
  <c r="Q234" i="9" s="1"/>
  <c r="P235" i="9"/>
  <c r="Q235" i="9" s="1"/>
  <c r="P236" i="9"/>
  <c r="Q236" i="9" s="1"/>
  <c r="P237" i="9"/>
  <c r="Q237" i="9" s="1"/>
  <c r="P238" i="9"/>
  <c r="Q238" i="9" s="1"/>
  <c r="P239" i="9"/>
  <c r="Q239" i="9" s="1"/>
  <c r="P240" i="9"/>
  <c r="Q240" i="9" s="1"/>
  <c r="P241" i="9"/>
  <c r="Q241" i="9" s="1"/>
  <c r="P242" i="9"/>
  <c r="Q242" i="9" s="1"/>
  <c r="P243" i="9"/>
  <c r="Q243" i="9" s="1"/>
  <c r="P244" i="9"/>
  <c r="Q244" i="9" s="1"/>
  <c r="P245" i="9"/>
  <c r="Q245" i="9" s="1"/>
  <c r="P246" i="9"/>
  <c r="Q246" i="9" s="1"/>
  <c r="P247" i="9"/>
  <c r="Q247" i="9" s="1"/>
  <c r="P248" i="9"/>
  <c r="Q248" i="9" s="1"/>
  <c r="P249" i="9"/>
  <c r="Q249" i="9" s="1"/>
  <c r="P250" i="9"/>
  <c r="Q250" i="9" s="1"/>
  <c r="P251" i="9"/>
  <c r="Q251" i="9" s="1"/>
  <c r="P252" i="9"/>
  <c r="Q252" i="9" s="1"/>
  <c r="P253" i="9"/>
  <c r="Q253" i="9" s="1"/>
  <c r="P254" i="9"/>
  <c r="Q254" i="9" s="1"/>
  <c r="P255" i="9"/>
  <c r="Q255" i="9" s="1"/>
  <c r="P256" i="9"/>
  <c r="Q256" i="9" s="1"/>
  <c r="P257" i="9"/>
  <c r="Q257" i="9" s="1"/>
  <c r="P258" i="9"/>
  <c r="Q258" i="9" s="1"/>
  <c r="P259" i="9"/>
  <c r="Q259" i="9" s="1"/>
  <c r="P260" i="9"/>
  <c r="Q260" i="9" s="1"/>
  <c r="P261" i="9"/>
  <c r="Q261" i="9" s="1"/>
  <c r="P262" i="9"/>
  <c r="Q262" i="9" s="1"/>
  <c r="P263" i="9"/>
  <c r="Q263" i="9" s="1"/>
  <c r="P264" i="9"/>
  <c r="Q264" i="9" s="1"/>
  <c r="P265" i="9"/>
  <c r="Q265" i="9" s="1"/>
  <c r="P266" i="9"/>
  <c r="Q266" i="9" s="1"/>
  <c r="P267" i="9"/>
  <c r="Q267" i="9" s="1"/>
  <c r="P268" i="9"/>
  <c r="Q268" i="9" s="1"/>
  <c r="P269" i="9"/>
  <c r="Q269" i="9" s="1"/>
  <c r="P270" i="9"/>
  <c r="Q270" i="9" s="1"/>
  <c r="P271" i="9"/>
  <c r="Q271" i="9" s="1"/>
  <c r="P272" i="9"/>
  <c r="Q272" i="9" s="1"/>
  <c r="P273" i="9"/>
  <c r="Q273" i="9" s="1"/>
  <c r="P274" i="9"/>
  <c r="Q274" i="9" s="1"/>
  <c r="P275" i="9"/>
  <c r="Q275" i="9" s="1"/>
  <c r="P276" i="9"/>
  <c r="Q276" i="9" s="1"/>
  <c r="P277" i="9"/>
  <c r="Q277" i="9" s="1"/>
  <c r="P278" i="9"/>
  <c r="Q278" i="9" s="1"/>
  <c r="P279" i="9"/>
  <c r="Q279" i="9" s="1"/>
  <c r="P280" i="9"/>
  <c r="Q280" i="9" s="1"/>
  <c r="P281" i="9"/>
  <c r="Q281" i="9" s="1"/>
  <c r="P282" i="9"/>
  <c r="Q282" i="9" s="1"/>
  <c r="P283" i="9"/>
  <c r="Q283" i="9" s="1"/>
  <c r="P284" i="9"/>
  <c r="Q284" i="9" s="1"/>
  <c r="P285" i="9"/>
  <c r="Q285" i="9" s="1"/>
  <c r="P286" i="9"/>
  <c r="Q286" i="9" s="1"/>
  <c r="P287" i="9"/>
  <c r="Q287" i="9" s="1"/>
  <c r="P288" i="9"/>
  <c r="Q288" i="9" s="1"/>
  <c r="P289" i="9"/>
  <c r="Q289" i="9" s="1"/>
  <c r="P290" i="9"/>
  <c r="Q290" i="9" s="1"/>
  <c r="P291" i="9"/>
  <c r="Q291" i="9" s="1"/>
  <c r="P292" i="9"/>
  <c r="Q292" i="9" s="1"/>
  <c r="P293" i="9"/>
  <c r="Q293" i="9" s="1"/>
  <c r="P294" i="9"/>
  <c r="Q294" i="9" s="1"/>
  <c r="P295" i="9"/>
  <c r="Q295" i="9" s="1"/>
  <c r="P296" i="9"/>
  <c r="Q296" i="9" s="1"/>
  <c r="P297" i="9"/>
  <c r="Q297" i="9" s="1"/>
  <c r="P298" i="9"/>
  <c r="Q298" i="9" s="1"/>
  <c r="P13" i="9"/>
  <c r="Q13" i="9" s="1"/>
  <c r="P14" i="9"/>
  <c r="Q14" i="9" s="1"/>
  <c r="Q12" i="9"/>
  <c r="P12" i="9"/>
  <c r="O203" i="9" l="1"/>
  <c r="J51" i="8"/>
  <c r="J6" i="8"/>
  <c r="J12" i="8"/>
  <c r="J305" i="9" l="1"/>
  <c r="L305" i="9"/>
  <c r="M305" i="9"/>
  <c r="P305" i="9"/>
  <c r="Q305" i="9" s="1"/>
  <c r="O305" i="9"/>
  <c r="K305" i="9"/>
  <c r="O259" i="9"/>
  <c r="N259" i="9"/>
  <c r="M259" i="9"/>
  <c r="M299" i="9" s="1"/>
  <c r="M308" i="9" s="1"/>
  <c r="K259" i="9"/>
  <c r="O240" i="9"/>
  <c r="O299" i="9" s="1"/>
  <c r="O308" i="9" s="1"/>
  <c r="M240" i="9"/>
  <c r="K240" i="9"/>
  <c r="M304" i="9"/>
  <c r="L299" i="9"/>
  <c r="L308" i="9" s="1"/>
  <c r="K299" i="9"/>
  <c r="K308" i="9" s="1"/>
  <c r="K301" i="9"/>
  <c r="L301" i="9"/>
  <c r="M301" i="9"/>
  <c r="N301" i="9"/>
  <c r="O301" i="9"/>
  <c r="J301" i="9"/>
  <c r="K300" i="9"/>
  <c r="L300" i="9"/>
  <c r="M300" i="9"/>
  <c r="M302" i="9" s="1"/>
  <c r="G52" i="8" s="1"/>
  <c r="N300" i="9"/>
  <c r="P300" i="9" s="1"/>
  <c r="Q300" i="9" s="1"/>
  <c r="O300" i="9"/>
  <c r="J300" i="9"/>
  <c r="L10" i="8"/>
  <c r="P301" i="9" l="1"/>
  <c r="Q301" i="9" s="1"/>
  <c r="N308" i="9"/>
  <c r="P299" i="9"/>
  <c r="Q299" i="9" s="1"/>
  <c r="J315" i="9" l="1"/>
  <c r="L315" i="9"/>
  <c r="N315" i="9"/>
  <c r="O315" i="9"/>
  <c r="K315" i="9"/>
  <c r="K314" i="9" s="1"/>
  <c r="L314" i="9"/>
  <c r="K340" i="9"/>
  <c r="L340" i="9"/>
  <c r="N340" i="9"/>
  <c r="O340" i="9"/>
  <c r="J340" i="9"/>
  <c r="K304" i="9"/>
  <c r="L304" i="9"/>
  <c r="N304" i="9"/>
  <c r="O304" i="9"/>
  <c r="N314" i="9" l="1"/>
  <c r="O339" i="9"/>
  <c r="L339" i="9"/>
  <c r="N339" i="9"/>
  <c r="K339" i="9"/>
  <c r="O314" i="9"/>
  <c r="J304" i="9"/>
  <c r="K302" i="9"/>
  <c r="D52" i="8" s="1"/>
  <c r="L302" i="9"/>
  <c r="F52" i="8" s="1"/>
  <c r="N302" i="9"/>
  <c r="O302" i="9"/>
  <c r="J52" i="8" s="1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L32" i="8" s="1"/>
  <c r="I33" i="8"/>
  <c r="L33" i="8" s="1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6" i="8"/>
  <c r="H52" i="8" l="1"/>
  <c r="P302" i="9"/>
  <c r="Q302" i="9" s="1"/>
  <c r="J302" i="9"/>
  <c r="D258" i="9"/>
  <c r="E258" i="9"/>
  <c r="F258" i="9"/>
  <c r="G258" i="9"/>
  <c r="C258" i="9"/>
  <c r="D256" i="9"/>
  <c r="F256" i="9"/>
  <c r="G256" i="9"/>
  <c r="C256" i="9"/>
  <c r="D252" i="9" l="1"/>
  <c r="D254" i="9" s="1"/>
  <c r="F252" i="9"/>
  <c r="G252" i="9"/>
  <c r="D253" i="9"/>
  <c r="F253" i="9"/>
  <c r="G253" i="9"/>
  <c r="C253" i="9"/>
  <c r="C252" i="9"/>
  <c r="C254" i="9" l="1"/>
  <c r="F254" i="9"/>
  <c r="G254" i="9"/>
  <c r="C30" i="8"/>
  <c r="C27" i="8" s="1"/>
  <c r="E27" i="8" s="1"/>
  <c r="C44" i="8"/>
  <c r="C42" i="8" s="1"/>
  <c r="C14" i="8"/>
  <c r="C9" i="8"/>
  <c r="C6" i="8" s="1"/>
  <c r="E6" i="8" s="1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K7" i="8"/>
  <c r="L7" i="8"/>
  <c r="K8" i="8"/>
  <c r="L8" i="8"/>
  <c r="K9" i="8"/>
  <c r="L9" i="8"/>
  <c r="K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K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M6" i="8"/>
  <c r="L6" i="8"/>
  <c r="K6" i="8"/>
  <c r="J55" i="8"/>
  <c r="D55" i="8"/>
  <c r="E7" i="8"/>
  <c r="E8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8" i="8"/>
  <c r="E29" i="8"/>
  <c r="E31" i="8"/>
  <c r="E32" i="8"/>
  <c r="E33" i="8"/>
  <c r="E34" i="8"/>
  <c r="E35" i="8"/>
  <c r="E36" i="8"/>
  <c r="E37" i="8"/>
  <c r="E38" i="8"/>
  <c r="E39" i="8"/>
  <c r="E40" i="8"/>
  <c r="E41" i="8"/>
  <c r="E43" i="8"/>
  <c r="E45" i="8"/>
  <c r="E46" i="8"/>
  <c r="E47" i="8"/>
  <c r="E48" i="8"/>
  <c r="E49" i="8"/>
  <c r="E50" i="8"/>
  <c r="E9" i="8" l="1"/>
  <c r="C52" i="8"/>
  <c r="C51" i="8"/>
  <c r="E51" i="8" s="1"/>
  <c r="E42" i="8"/>
  <c r="E44" i="8"/>
  <c r="E30" i="8"/>
  <c r="M51" i="8"/>
  <c r="M52" i="8"/>
  <c r="I52" i="8" l="1"/>
  <c r="L52" i="8" s="1"/>
  <c r="E52" i="8"/>
  <c r="K52" i="8" l="1"/>
</calcChain>
</file>

<file path=xl/comments1.xml><?xml version="1.0" encoding="utf-8"?>
<comments xmlns="http://schemas.openxmlformats.org/spreadsheetml/2006/main">
  <authors>
    <author>kristel_iv</author>
  </authors>
  <commentList>
    <comment ref="C30" authorId="0">
      <text>
        <r>
          <rPr>
            <b/>
            <sz val="10"/>
            <color indexed="81"/>
            <rFont val="Tahoma"/>
            <family val="2"/>
            <charset val="204"/>
          </rPr>
          <t>kristel_iv:</t>
        </r>
        <r>
          <rPr>
            <sz val="10"/>
            <color indexed="81"/>
            <rFont val="Tahoma"/>
            <family val="2"/>
            <charset val="204"/>
          </rPr>
          <t xml:space="preserve">
МБТ в районе для Плех. СП, в СП не предусмотрено</t>
        </r>
      </text>
    </comment>
  </commentList>
</comments>
</file>

<file path=xl/comments2.xml><?xml version="1.0" encoding="utf-8"?>
<comments xmlns="http://schemas.openxmlformats.org/spreadsheetml/2006/main">
  <authors>
    <author>kristel_iv</author>
  </authors>
  <commentList>
    <comment ref="I317" authorId="0">
      <text>
        <r>
          <rPr>
            <sz val="10"/>
            <color indexed="81"/>
            <rFont val="Tahoma"/>
            <family val="2"/>
            <charset val="204"/>
          </rPr>
          <t>это у Плех.СП КЦСР 5521142000</t>
        </r>
      </text>
    </comment>
  </commentList>
</comments>
</file>

<file path=xl/sharedStrings.xml><?xml version="1.0" encoding="utf-8"?>
<sst xmlns="http://schemas.openxmlformats.org/spreadsheetml/2006/main" count="1202" uniqueCount="679">
  <si>
    <t>(наименование органа, исполняющего бюджет)</t>
  </si>
  <si>
    <t>руб.</t>
  </si>
  <si>
    <t>КФСР</t>
  </si>
  <si>
    <t>Наименование КФСР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</si>
  <si>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</si>
  <si>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</si>
  <si>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</si>
  <si>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</si>
  <si>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</si>
  <si>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</si>
  <si>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</si>
  <si>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</si>
  <si>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</si>
  <si>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</si>
  <si>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</si>
  <si>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</si>
  <si>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</si>
  <si>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</si>
  <si>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</si>
  <si>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</si>
  <si>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0406</t>
  </si>
  <si>
    <t>Водные ресурсы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</si>
  <si>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</si>
  <si>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</si>
  <si>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</si>
  <si>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</si>
  <si>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</si>
  <si>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</si>
  <si>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</si>
  <si>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</si>
  <si>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</si>
  <si>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</si>
  <si>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</si>
  <si>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</si>
  <si>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0701</t>
  </si>
  <si>
    <t>Дошкольное образование</t>
  </si>
  <si>
    <t>0801</t>
  </si>
  <si>
    <t>Культура</t>
  </si>
  <si>
    <t>1001</t>
  </si>
  <si>
    <t>Пенсионное обеспечение</t>
  </si>
  <si>
    <t>1003</t>
  </si>
  <si>
    <t>Социальное обеспечение населения</t>
  </si>
  <si>
    <t>1102</t>
  </si>
  <si>
    <t>Массовый спорт</t>
  </si>
  <si>
    <t>Итого</t>
  </si>
  <si>
    <t>Отклонение</t>
  </si>
  <si>
    <t>% испол.</t>
  </si>
  <si>
    <t>Удел.вес в структуре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</si>
  <si>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</si>
  <si>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</si>
  <si>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</si>
  <si>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</si>
  <si>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0100 </t>
  </si>
  <si>
    <t>0200</t>
  </si>
  <si>
    <t>0300</t>
  </si>
  <si>
    <t>0400</t>
  </si>
  <si>
    <t>0500</t>
  </si>
  <si>
    <t>ЖИЛИЩНО-КОММУНАЛЬНОЕ ХОЗЯЙСТВО</t>
  </si>
  <si>
    <t>0700</t>
  </si>
  <si>
    <t>ОБРАЗОВАНИЕ</t>
  </si>
  <si>
    <t>СОЦИАЛЬНАЯ ПОЛИТИКА</t>
  </si>
  <si>
    <t>КУЛЬТУРА</t>
  </si>
  <si>
    <t>0800</t>
  </si>
  <si>
    <t>1000</t>
  </si>
  <si>
    <t>1100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</si>
  <si>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</si>
  <si>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</si>
  <si>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</si>
  <si>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</si>
  <si>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</si>
  <si>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</si>
  <si>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</si>
  <si>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</si>
  <si>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0603</t>
  </si>
  <si>
    <t>Охрана объектов растительного и животного мира и среды их обитания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</si>
  <si>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</si>
  <si>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</si>
  <si>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</si>
  <si>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</si>
  <si>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</si>
  <si>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</si>
  <si>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0804</t>
  </si>
  <si>
    <t>Другие вопросы в области культуры, кинематографии</t>
  </si>
  <si>
    <t>1004</t>
  </si>
  <si>
    <t>Охрана семьи и детства</t>
  </si>
  <si>
    <t>1201</t>
  </si>
  <si>
    <t>Телевидение и радиовещание</t>
  </si>
  <si>
    <t>1202</t>
  </si>
  <si>
    <t>Периодическая печать и издательства</t>
  </si>
  <si>
    <t>0600</t>
  </si>
  <si>
    <t>ОХРАНА ОКРУЖАЮЩЕЙ СРЕДЫ</t>
  </si>
  <si>
    <t>1200</t>
  </si>
  <si>
    <t>СРЕДСТВА МАССОВОЙ ИНФОРМАЦИИ</t>
  </si>
  <si>
    <t>Бюджет: Консолидированный</t>
  </si>
  <si>
    <t>исп. Кристель И.В., тел. 6 45 20</t>
  </si>
  <si>
    <t>Утв. план ассигнования 2016 год</t>
  </si>
  <si>
    <t>Ассигнования 2016 год</t>
  </si>
  <si>
    <t>Распр. КП - расходы 1кв</t>
  </si>
  <si>
    <t>Всего выбытий (бух.уч.)</t>
  </si>
  <si>
    <t>0107</t>
  </si>
  <si>
    <t>Обеспечение проведения выборов и референдумов</t>
  </si>
  <si>
    <t>Утвержденный годовой план на 2016 год</t>
  </si>
  <si>
    <t>Уточненный  годовой план на 2016 год</t>
  </si>
  <si>
    <t>0105</t>
  </si>
  <si>
    <t>Судебная система</t>
  </si>
  <si>
    <t>Всего расходов</t>
  </si>
  <si>
    <t>ФИЗИЧЕСКАЯ КУЛЬТУРА И СПОРТ</t>
  </si>
  <si>
    <t>В т. ч. расходы за счёт безвозмездных поступлений от других бюджетов бюджетной системы РФ, имеющих целевое назначение (с учетом остатков прошлых лет)</t>
  </si>
  <si>
    <t>Управление финансов и налоговой политики Кунгурского муниципального района</t>
  </si>
  <si>
    <t xml:space="preserve"> на 01.04.2016 г.</t>
  </si>
  <si>
    <t>Дата печати 14.04.2016 (16:22:59)</t>
  </si>
  <si>
    <t>КВР (кроме): 511,512,540</t>
  </si>
  <si>
    <t>КЦСР</t>
  </si>
  <si>
    <t>Наименование КЦСР</t>
  </si>
  <si>
    <t>01001L0640</t>
  </si>
  <si>
    <t>Субсидии на поддержку малого и среднего предпринимательства, включая крестьянские (фермерские) хозяйства</t>
  </si>
  <si>
    <t>010031П020</t>
  </si>
  <si>
    <t>Организация и проведение ежегодного конкурса и торжественного мероприятия, посвященного Дню российского предпринимательства</t>
  </si>
  <si>
    <t>020011Ф010</t>
  </si>
  <si>
    <t>Организация и проведение Спартакиады среди сельских поселений "Спортивные игры"</t>
  </si>
  <si>
    <t>020011Ф020</t>
  </si>
  <si>
    <t>Организация и проведение спортивных праздников по видам спорта, фестивалей ГТО, туристических слетов муниципальных служащих, соревнований, Первенств, Кубков и Чемпионатов Кунгурского муниципального района по видам спорта</t>
  </si>
  <si>
    <t>020031Ф040</t>
  </si>
  <si>
    <t>Участие спортсменов Кунгурского муниципального района в Спартакиадах, соревнованиях (в т. ч. сельские "Спортивные игры"), Первенствах, Кубках и Чемпионатах Пермского края, федеральных округов, России, Европы и Мира по видам спорта</t>
  </si>
  <si>
    <t>031021Б040</t>
  </si>
  <si>
    <t>Изготовление печатных материалов (листовки, буклеты, флаеры и др.) по профилактике алкоголизма, наркомании и имущественных преступлений</t>
  </si>
  <si>
    <t>031021Б050</t>
  </si>
  <si>
    <t>Изготовление тематических фильмов по вопросам: "Профилактика наркомании","Профилактика алкоголизма"</t>
  </si>
  <si>
    <t>031031Б060</t>
  </si>
  <si>
    <t>Изготовление и распространение памяток, листовок по организациям, использующим иностранную рабочую силу без миграционной службы</t>
  </si>
  <si>
    <t>032021Б090</t>
  </si>
  <si>
    <t>Проведение районных соревнований "Безопасное колесо"</t>
  </si>
  <si>
    <t>033011Б100</t>
  </si>
  <si>
    <t>Изготовление и распространение памяток</t>
  </si>
  <si>
    <t>034011Б100</t>
  </si>
  <si>
    <t>035011Б210</t>
  </si>
  <si>
    <t>Приобретение и установка комплексной системы экстренного оповещения населения (КСЭОН и РАСЦО)</t>
  </si>
  <si>
    <t>035011Б230</t>
  </si>
  <si>
    <t>Приобретение и установка оборудования для организации прямой связи ЕДДС Кунгурского района с объектами массового пребывания людей</t>
  </si>
  <si>
    <t>035021Б100</t>
  </si>
  <si>
    <t>0370100110</t>
  </si>
  <si>
    <t>Обеспечение деятельности (оказание услуг, выполнение работ) муниципальных учреждений (организаций)</t>
  </si>
  <si>
    <t>04101L0180</t>
  </si>
  <si>
    <t>Предоставление субсидий на строительство (приобретение) жилья гражданам, в том числе молодым семьям и молодым специалистам, проживающим в сельских поселениях Кунгурского муниципального района</t>
  </si>
  <si>
    <t>0500400200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</si>
  <si>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муниципальных служащих и работников муниципальных учреждений, а также на подготовку кадров для муниципальной службы</t>
  </si>
  <si>
    <t>050041К010</t>
  </si>
  <si>
    <t>Освещение деятельности противодействия коррупции органов местного самоуправления Кунгурского муниципального района в средствах массовой информации</t>
  </si>
  <si>
    <t>061011С010</t>
  </si>
  <si>
    <t>Предоставление субсидий на приобретение семени племенных быков-производителей</t>
  </si>
  <si>
    <t>061021С030</t>
  </si>
  <si>
    <t>Предоставление субсидий на приобретение химических средств защиты растений</t>
  </si>
  <si>
    <t>061041С050</t>
  </si>
  <si>
    <t>Компенсация части затрат на капитальный ремонт, реконструкцию и модернизацию производственных объектов</t>
  </si>
  <si>
    <t>06202R0550</t>
  </si>
  <si>
    <t>Возмещение части процентной ставки по долгосрочным, среднесрочным и краткосрочным кредитам взятым малыми формами хозяйствования</t>
  </si>
  <si>
    <t>063011C110</t>
  </si>
  <si>
    <t>Подведение итогов по условиям конкурсов среди коллективов сельхоз предприятий района и предприятий перерабатывающей промышленности, проведение Дня работников сельск хозяйства и перерабатывающей промышленности</t>
  </si>
  <si>
    <t>063011С090</t>
  </si>
  <si>
    <t>Проведение конкурсов среди работников сельскохозяйственных товаропроизводителей</t>
  </si>
  <si>
    <t>063011С100</t>
  </si>
  <si>
    <t>Компенсация части затрат на подготовку и проведение конкурсов профессионального мастерства</t>
  </si>
  <si>
    <t>063011С120</t>
  </si>
  <si>
    <t>Компенсация части затрат сельскохозяйственному предприятию на единовременные выплаты специалистам АПК</t>
  </si>
  <si>
    <t>0640100090</t>
  </si>
  <si>
    <t>Содержание органов местного самоуправления, функциональных органов администрации Кунгурского муниципального района</t>
  </si>
  <si>
    <t>064012У150</t>
  </si>
  <si>
    <t>Администрирование отдельных государственных полномочий по поддержке сельскохозяйственного производства</t>
  </si>
  <si>
    <t>0710100110</t>
  </si>
  <si>
    <t>071012Н020</t>
  </si>
  <si>
    <t>Обеспечение воспитания и обучения детей-инвалидов в дошкольных образовательных организациях и на дому</t>
  </si>
  <si>
    <t>071012Н030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</si>
  <si>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</si>
  <si>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071012Р050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</si>
  <si>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</si>
  <si>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0710142000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</si>
  <si>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</si>
  <si>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0710170280</t>
  </si>
  <si>
    <t>Выплата компенсации части родительской платы</t>
  </si>
  <si>
    <t>07101SР050</t>
  </si>
  <si>
    <t>Софинансирование за счет средств местного бюджета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</si>
  <si>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071031А030</t>
  </si>
  <si>
    <t>Приобретение учебного, развивающего, мультимедийного, музыкального, физкультурного, оздоровительного оборудования и инвентаря в дошкольные учреждения в соответствии с ФГОС</t>
  </si>
  <si>
    <t>0720100110</t>
  </si>
  <si>
    <t>072012Е020</t>
  </si>
  <si>
    <t>Предоставление мер социальной поддержки учащимся из многодетных малоимущих семей</t>
  </si>
  <si>
    <t>072012Е030</t>
  </si>
  <si>
    <t>Предоставление мер социальной поддержки учащимся из малоимущих семей</t>
  </si>
  <si>
    <t>072012Н070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</si>
  <si>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</si>
  <si>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072012Н080</t>
  </si>
  <si>
    <t>Выплата вознаграждения за выполнение функций классного руководителя педагогическим работникам образовательных организаций</t>
  </si>
  <si>
    <t>072021А040</t>
  </si>
  <si>
    <t>Организация учебных сборов</t>
  </si>
  <si>
    <t>072021А070</t>
  </si>
  <si>
    <t>Оснащение учебно-лабораторным, мультимедийным оборудованием, учебными пособиями, соответствующего требованиям ФГОС</t>
  </si>
  <si>
    <t>0730100110</t>
  </si>
  <si>
    <t>073011А090</t>
  </si>
  <si>
    <t>Развитие образовательного комплекса "Каширино"</t>
  </si>
  <si>
    <t>073021А100</t>
  </si>
  <si>
    <t>Приобретение спортивного, художественного, музыкального, научно-технического оборудования в организации дополнительного образования</t>
  </si>
  <si>
    <t>073031А120</t>
  </si>
  <si>
    <t>Проведение конкурса "Юные дарования Кунгурского района"</t>
  </si>
  <si>
    <t>073031А130</t>
  </si>
  <si>
    <t>Участие детей в краевых мероприятиях</t>
  </si>
  <si>
    <t>073031А140</t>
  </si>
  <si>
    <t>Проведение муниципальных мероприятий с детьми</t>
  </si>
  <si>
    <t>073031А150</t>
  </si>
  <si>
    <t>Организация летнего отдыха детей</t>
  </si>
  <si>
    <t>073032Е290</t>
  </si>
  <si>
    <t>Мероприятия по организации оздоровления и отдыха детей</t>
  </si>
  <si>
    <t>0740100110</t>
  </si>
  <si>
    <t>074011А160</t>
  </si>
  <si>
    <t>Предоставление мер социальной поддержки педагогическим работникам образовательных организаций</t>
  </si>
  <si>
    <t>074012Н230</t>
  </si>
  <si>
    <t>074012С010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</si>
  <si>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</si>
  <si>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074021А170</t>
  </si>
  <si>
    <t>Проведение конференций, форумов, конкурсов и других мероприятий для педагогических работников</t>
  </si>
  <si>
    <t>074021А190</t>
  </si>
  <si>
    <t>Участие в проекте "Мобильный учитель"</t>
  </si>
  <si>
    <t>074021А200</t>
  </si>
  <si>
    <t>Приобретение путевок на санаторно-курортное лечение и оздоровление</t>
  </si>
  <si>
    <t>074022С070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</si>
  <si>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</si>
  <si>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075011А210</t>
  </si>
  <si>
    <t>Приведение в нормативное состояние образовательных учреждений, в том числе проведение мероприятий по: созданию безопасной среды, выполнению предписаний надзорных органов, подготовке к лицензированию образовательных учреждений, подготовке образовательных учреждений к отопительному сезону, в том числе составление проектно-сметной документации, строительный контроль, приобретение оборудования отвечающего современным требованиям</t>
  </si>
  <si>
    <t>075011А220</t>
  </si>
  <si>
    <t>Приобретение, модернизация автотранспорта, предназначенного для подвоза детей к месту учебы и обратно</t>
  </si>
  <si>
    <t>075012Р050</t>
  </si>
  <si>
    <t>07501SР050</t>
  </si>
  <si>
    <t>Софинансирование за счет средств местного бюджета муниципальных программ, приоритетных муниципальных проектов в рамках приоритетных региональных проектов, инвестиционных проектов Кунгурского муниципального района</t>
  </si>
  <si>
    <t>0760100090</t>
  </si>
  <si>
    <t>0760100100</t>
  </si>
  <si>
    <t>Содержание структурных подразделений функциональных органов администрации Кунгурского муниципального района</t>
  </si>
  <si>
    <t>076021А230</t>
  </si>
  <si>
    <t>Проведение муниципального конкурса "Образовательное учреждение года"</t>
  </si>
  <si>
    <t>076031А240</t>
  </si>
  <si>
    <t>Информационное сопровождение функционирования и развития системы образования</t>
  </si>
  <si>
    <t>076031А260</t>
  </si>
  <si>
    <t>Проведение муниципальных мероприятий</t>
  </si>
  <si>
    <t>081011Я010</t>
  </si>
  <si>
    <t>Организация и проведение мероприятий</t>
  </si>
  <si>
    <t>081011Я030</t>
  </si>
  <si>
    <t>Организация и проведение конкурса профессионального мастерства работников культуры Кунгурского района</t>
  </si>
  <si>
    <t>081011Я060</t>
  </si>
  <si>
    <t>Приобретение имиджевой полиграфической и сувенирной продукции</t>
  </si>
  <si>
    <t>0810200110</t>
  </si>
  <si>
    <t>081021Я070</t>
  </si>
  <si>
    <t>Развитие материально- технической базы</t>
  </si>
  <si>
    <t>081021Я080</t>
  </si>
  <si>
    <t>Организация и проведение библиотечных мероприятий с целью популяризации и привлечения к чтению читателей в библиотеки</t>
  </si>
  <si>
    <t>081022С020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</si>
  <si>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</si>
  <si>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0810300110</t>
  </si>
  <si>
    <t>081031Я070</t>
  </si>
  <si>
    <t>Развитие материально-технической базы</t>
  </si>
  <si>
    <t>081031Я090</t>
  </si>
  <si>
    <t>Проведение мероприятий по концертно-просветительской, выставочной деятельности</t>
  </si>
  <si>
    <t>081031Я110</t>
  </si>
  <si>
    <t>Участие в обучающих семинарах, курсах, тренингах для специалистов и преподавателей</t>
  </si>
  <si>
    <t>081031Я120</t>
  </si>
  <si>
    <t>Меры социальной поддержки педагогических работников</t>
  </si>
  <si>
    <t>081032С010</t>
  </si>
  <si>
    <t>082011Я070</t>
  </si>
  <si>
    <t>082012К080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</si>
  <si>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</si>
  <si>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0820200110</t>
  </si>
  <si>
    <t>0830100090</t>
  </si>
  <si>
    <t>0830100100</t>
  </si>
  <si>
    <t>090011Г010</t>
  </si>
  <si>
    <t>Организация и проведение мониторинга межнациональных и межконфессиональных процессов на территории Кунгурского муниципального района</t>
  </si>
  <si>
    <t>0900200200</t>
  </si>
  <si>
    <t>090021Г020</t>
  </si>
  <si>
    <t>Информирование населения через средства массовой информации Кунгурского муниципального района о планируемых и проведенных мероприятиях в области межнациональных и межконфессиональных отношений</t>
  </si>
  <si>
    <t>090021Г030</t>
  </si>
  <si>
    <t>Реализация образовательных и воспитательных мероприятий, направленных на распространение знаний о народах России</t>
  </si>
  <si>
    <t>090031Г040</t>
  </si>
  <si>
    <t>Организация и проведение традиционных народных праздников, массовых мероприятий и культурных акций для народов России, проживающих на территории Кунгурского муниципального района</t>
  </si>
  <si>
    <t>090031Г050</t>
  </si>
  <si>
    <t>Организация и проведение торжественных мероприятий, приуроченных к памятным датам в истории народов России</t>
  </si>
  <si>
    <t>090031Г060</t>
  </si>
  <si>
    <t>Организация и проведение мероприятий, посвященных Дню русского языка</t>
  </si>
  <si>
    <t>090031Г070</t>
  </si>
  <si>
    <t>Организация и проведение мероприятий по поддержке национальных видов спорта</t>
  </si>
  <si>
    <t>100011М010</t>
  </si>
  <si>
    <t>100021М040</t>
  </si>
  <si>
    <t>Участие молодежи Кунгурского муниципального района в краевых, межрегиональных, всероссийских, международных фестивалях, конкурсах, форумах</t>
  </si>
  <si>
    <t>100021М050</t>
  </si>
  <si>
    <t>Участие и проведение семинаров, курсов, мастер–классов, тренингов в сфере молодежной политики</t>
  </si>
  <si>
    <t>100021М060</t>
  </si>
  <si>
    <t>Приобретение полиграфической, сувенирной и имиджевой продукции для молодежи</t>
  </si>
  <si>
    <t>111021Ж040</t>
  </si>
  <si>
    <t>Обслуживание газопроводов и узлов редуцирования</t>
  </si>
  <si>
    <t>112011Ж050</t>
  </si>
  <si>
    <t>Содержание межпоселенческих дорог и искусственных сооружений на них</t>
  </si>
  <si>
    <t>112021Ж090</t>
  </si>
  <si>
    <t>Капитальный ремонт и ремонт автодорог в соответствии с планом</t>
  </si>
  <si>
    <t>113011Ж100</t>
  </si>
  <si>
    <t>Предоставление субсидий организациям, выполняющим перевозки пассажиров по маршрутам регулярных перевозок Кунгурского муниципального района</t>
  </si>
  <si>
    <t>1140100090</t>
  </si>
  <si>
    <t>114012Т110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</si>
  <si>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</si>
  <si>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120011Э020</t>
  </si>
  <si>
    <t>Проведение природоохранных мероприятий межпоселенческого характера</t>
  </si>
  <si>
    <t>131011И010</t>
  </si>
  <si>
    <t>Содержание, обслуживание, текущий и капитальный ремонт, реконструкцию, в том числе проектные работы по ремонтам и реконструкции объектов муниципальной собственности, охрану, и (или) хранение имущества, его страхование, на коммунальные услуги по временно незанятым муниципальным помещениям, взносы на капитальный ремонт жилищного фонда</t>
  </si>
  <si>
    <t>131011И030</t>
  </si>
  <si>
    <t>Организация изготовления технической, кадастровой документации на объекты муниципальной собственности, в том числе и бесхозяйных объектов, выполнение кадастровых работ, инвентарных работ, получение сведений (выписок) об объектах муниципальной собственности</t>
  </si>
  <si>
    <t>131011И040</t>
  </si>
  <si>
    <t>Организация выполнения земельно-кадастровых работ, межевание земельных участков, топографической, горизонтальной съемки, разработка проектов (планов, схем) для целей земельного кадастра, градостроительства и землеустройства, вынос в натуру границ объектов капитального строительства, земельных участков, подготовка карта-планов объектов землеустройства</t>
  </si>
  <si>
    <t>131021И050</t>
  </si>
  <si>
    <t>Проведение работ по оценке рыночной стоимости объектов недвижимости, а также движимых объектов при продаже, аренде, выкупе, обмене и иных сделках, в том числе при проведении аукциона на право на заключение договора на установку и эксплуатацию рекламной конструкции, а также на проведение торгов, в том числе по земельным участкам и рекламным конструкциям</t>
  </si>
  <si>
    <t>131021И060</t>
  </si>
  <si>
    <t>Перечисление налога на добавленную стоимость, при реализации (передаче) на территории Российской Федерации муниципального имущества, не закрепленного за муниципальными предприятиями и учреждениями, составляющего казну муниципального образования "Кунгурский муниципальный район" физическим лицам, не являющимися индивидуальными предпринимателями, уплата земельного налога, государственная пошлина</t>
  </si>
  <si>
    <t>132011И070</t>
  </si>
  <si>
    <t>Внесение корректировки в документы территориального планирования Кунгурского муниципального района (схема территориального планирования Кунгурского муниципального района, генеральные планы сельских поселений Кунгурского муниципального района)</t>
  </si>
  <si>
    <t>132011И080</t>
  </si>
  <si>
    <t>Внесение корректировки в документы градостроительного зонирования Кунгурского муниципального района (правила землепользования и застройки сельских поселений Кунгурского муниципального района)</t>
  </si>
  <si>
    <t>132031И100</t>
  </si>
  <si>
    <t>Организация демонтажа самовольных построек, рекламных конструкций, в том числе демонтаж, транспортировка, хранение, восстановление благоустройства, иных расходов, связанных с демонтажем самовольно установленных построек, рекламных конструкций, в том числе осуществление расчета стоимости, составление сметы расходов по демонтажу, транспортировке, хранению рекламных конструкций, самовольных построек, восстановлению благоустройства, иных расходов, связанных с демонтажем самовольно установленных построек, рекламных конструкций</t>
  </si>
  <si>
    <t>1330100090</t>
  </si>
  <si>
    <t>133012И030</t>
  </si>
  <si>
    <t>Распоряжение земельными участками, государственная собственность на которые не разграничена</t>
  </si>
  <si>
    <t>13301ПИ110</t>
  </si>
  <si>
    <t>Выполнение отдельных полномочий в области жилищных отношений, принятых от сельских поселений в соответствии с заключенными соглашениями</t>
  </si>
  <si>
    <t>1410100200</t>
  </si>
  <si>
    <t>1420100090</t>
  </si>
  <si>
    <t>1420100100</t>
  </si>
  <si>
    <t>1420200090</t>
  </si>
  <si>
    <t>1420200100</t>
  </si>
  <si>
    <t>142022Е110</t>
  </si>
  <si>
    <t>Образование комиссий по делам несовершеннолетних и защите их прав и организацию их деятельности</t>
  </si>
  <si>
    <t>1420400090</t>
  </si>
  <si>
    <t>1420400100</t>
  </si>
  <si>
    <t>142041Р030</t>
  </si>
  <si>
    <t>Заключение договоров о получении услуг по сопровождению и обновлению программного обеспечения "БД "СтройЭксперт" вариант "Лидер"</t>
  </si>
  <si>
    <t>1420500090</t>
  </si>
  <si>
    <t>142061Р020</t>
  </si>
  <si>
    <t>Заключение договора о предоставлении доступа к административному интерфейсу официального сайта Кунгурского муниципального района</t>
  </si>
  <si>
    <t>1500100110</t>
  </si>
  <si>
    <t>150011Ц010</t>
  </si>
  <si>
    <t>Текущий ремонт зданий, помещений</t>
  </si>
  <si>
    <t>150011Ц050</t>
  </si>
  <si>
    <t>Приведение в соответствие с Правилами пожарной безопасности, первичных средств пожаротушения, материалов ограждающих конструкций административных помещений</t>
  </si>
  <si>
    <t>1500300110</t>
  </si>
  <si>
    <t>1500400110</t>
  </si>
  <si>
    <t>150041Ц070</t>
  </si>
  <si>
    <t>Уплата земельного налога и налога на имущество в сроки установленные законодательством</t>
  </si>
  <si>
    <t>160012Е050</t>
  </si>
  <si>
    <t>Обеспечение жильем молодых семей</t>
  </si>
  <si>
    <t>1600150200</t>
  </si>
  <si>
    <t>Мероприятия подпрограммы "Обеспечение жильем молодых семей" федеральной целевой программы "Жилище" на 2015-2020 годы</t>
  </si>
  <si>
    <t>16001L0200</t>
  </si>
  <si>
    <t>Предоставление социальных выплат молодым семьям на приобретение (строительство) жилья на территории Пермского края</t>
  </si>
  <si>
    <t>16001R0200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</si>
  <si>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2015-2020 годы</t>
  </si>
  <si>
    <t>16001П0050</t>
  </si>
  <si>
    <t>Администрирование отдельных полномочий по улучшению жилищных условий населения</t>
  </si>
  <si>
    <t>5110100010</t>
  </si>
  <si>
    <t>Глава сельского поселения</t>
  </si>
  <si>
    <t>5110100040</t>
  </si>
  <si>
    <t>Депутаты представительного органа сельского поселения</t>
  </si>
  <si>
    <t>5110100090</t>
  </si>
  <si>
    <t>Аппарат администрации сельского поселения</t>
  </si>
  <si>
    <t>5110100100</t>
  </si>
  <si>
    <t>Содержание структурных подразделений администрации сельского поселения</t>
  </si>
  <si>
    <t>5110100200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</si>
  <si>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муниципальных служащих, а также на подготовку кадров для муниципальной службы</t>
  </si>
  <si>
    <t>5110100250</t>
  </si>
  <si>
    <t>Аппарат Совета депутатов сельского поселения</t>
  </si>
  <si>
    <t>513012П160</t>
  </si>
  <si>
    <t>Составление протоколов об административных правонарушениях</t>
  </si>
  <si>
    <t>5130151180</t>
  </si>
  <si>
    <t>Осуществление первичного воинского учета на территориях, где отсутствуют военные комиссариаты</t>
  </si>
  <si>
    <t>5210100120</t>
  </si>
  <si>
    <t>Средства на исполнение решений судов, вступивших в законную силу</t>
  </si>
  <si>
    <t>5210100130</t>
  </si>
  <si>
    <t>Мероприятия по содействию занятости населения</t>
  </si>
  <si>
    <t>5210100180</t>
  </si>
  <si>
    <t>Уплата членских взносов в Совет муниципальных образований</t>
  </si>
  <si>
    <t>5210180010</t>
  </si>
  <si>
    <t>Пенсии за выслугу лет лицам, замещающим муниципальные должности муниципального образования, муниципальным служащим</t>
  </si>
  <si>
    <t>5210400260</t>
  </si>
  <si>
    <t>Обеспечение подготовки и проведения муниципальных выборов</t>
  </si>
  <si>
    <t>5210700020</t>
  </si>
  <si>
    <t>Оплата услуг средств массовой информации</t>
  </si>
  <si>
    <t>5210700030</t>
  </si>
  <si>
    <t>Оплата услуг за предоставление доступа и обслуживание официального интернет-сайта</t>
  </si>
  <si>
    <t>5210800070</t>
  </si>
  <si>
    <t>Резервный фонд администрации сельского поселения</t>
  </si>
  <si>
    <t>5211000050</t>
  </si>
  <si>
    <t>Владение, пользование и распоряжение имуществом, находящимся в муниципальной собственности поселения</t>
  </si>
  <si>
    <t>5211000270</t>
  </si>
  <si>
    <t>Содержание имущества, находящегося в муниципальной собственности поселения, за счет доходов, поступающих в порядке возмещения расходов, понесенных в связи с эксплуатацией имущества поселения</t>
  </si>
  <si>
    <t>5212000060</t>
  </si>
  <si>
    <t>Проведение мероприятий местного значения</t>
  </si>
  <si>
    <t>5212300220</t>
  </si>
  <si>
    <t>Обеспечение условий для развития на территории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</si>
  <si>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5213900080</t>
  </si>
  <si>
    <t>Трудоустройство несовершеннолетних детей</t>
  </si>
  <si>
    <t>5213900280</t>
  </si>
  <si>
    <t>Организация и осуществление мероприятий по работе с детьми и молодежью</t>
  </si>
  <si>
    <t>5224000210</t>
  </si>
  <si>
    <t>Мероприятия в области использования, охраны водных объектов и гидротехнических сооружений</t>
  </si>
  <si>
    <t>523002С020</t>
  </si>
  <si>
    <t>5311721100</t>
  </si>
  <si>
    <t>Мероприятия по пожарной безопасности</t>
  </si>
  <si>
    <t>5311721200</t>
  </si>
  <si>
    <t>Содержание добровольной пожарной дружины</t>
  </si>
  <si>
    <t>5311721300</t>
  </si>
  <si>
    <t>Содержание муниципальной пожарной охраны</t>
  </si>
  <si>
    <t>5421241300</t>
  </si>
  <si>
    <t>Содержание автомобильных дорог и искусственных сооружений на них</t>
  </si>
  <si>
    <t>5421241400</t>
  </si>
  <si>
    <t>Капитальный ремонт и ремонт автомобильных дорог общего пользования населенных пунктов сельского поселения и искусственных сооружений на них</t>
  </si>
  <si>
    <t>54212SТ080</t>
  </si>
  <si>
    <t>Софинансирование расходов по проектированию, строительству (реконструкции), капитальному ремонту и ремонту автомобильных дорог общего пользования местного значения, обеспечивающих доступность земельных участков, предоставленных многодетным семьям для индивидуального жилищного строительства</t>
  </si>
  <si>
    <t>5512877100</t>
  </si>
  <si>
    <t>Организация благоустройства территории поселения (включая освещение улиц, озеленение территорий, установку указателей с наименованиями улиц и номерами домов, размещение и содержание малых архитектурных форм)</t>
  </si>
  <si>
    <t>5512877400</t>
  </si>
  <si>
    <t>Прочие мероприятия по благоустройству поселений</t>
  </si>
  <si>
    <t>5521142000</t>
  </si>
  <si>
    <t>5521176100</t>
  </si>
  <si>
    <t>Мероприятия в области коммунального хозяйства</t>
  </si>
  <si>
    <t>5521176200</t>
  </si>
  <si>
    <t>Расходы по уплате налогов и иных обязательных отчислений по объектам коммунального хозяйства</t>
  </si>
  <si>
    <t>55211SР050</t>
  </si>
  <si>
    <t>5521375100</t>
  </si>
  <si>
    <t>Капитальный ремонт и ремонт муниципального жилищного фонда</t>
  </si>
  <si>
    <t>5521375200</t>
  </si>
  <si>
    <t>Мероприятия в области жилищного хозяйства</t>
  </si>
  <si>
    <t>5521375300</t>
  </si>
  <si>
    <t>Расходы по уплате налогов и иных обязательных отчислений по муниципальному жилищному фонду и объектам ЖКХ</t>
  </si>
  <si>
    <t>5522777500</t>
  </si>
  <si>
    <t>Организация сбора и вывоза бытовых отходов и мусора</t>
  </si>
  <si>
    <t>5523177600</t>
  </si>
  <si>
    <t>Организация ритуальных услуг и содержание мест захоронения</t>
  </si>
  <si>
    <t>5612000110</t>
  </si>
  <si>
    <t>Обеспечение деятельности муниципальных культурно-досуговых учреждений (оказание услуг, выполнение работ)</t>
  </si>
  <si>
    <t>5612000240</t>
  </si>
  <si>
    <t>Создание условий для организации досуга и обеспечения жителей поселения услугами муниципальных культурно-досуговых учреждений</t>
  </si>
  <si>
    <t>5621900110</t>
  </si>
  <si>
    <t>Обеспечение деятельности муниципальных учреждений (оказание услуг, выполнение работ)</t>
  </si>
  <si>
    <t>5621900230</t>
  </si>
  <si>
    <t>Мероприятия по обеспечению доступа населения к информационно-библиотечным ресурсам</t>
  </si>
  <si>
    <t>5721309501</t>
  </si>
  <si>
    <t>Средства Фонда содействия реформированию ЖКХ на обеспечение мероприятий по капитальному ремонту многоквартирных домов</t>
  </si>
  <si>
    <t>5721378300</t>
  </si>
  <si>
    <t>Мероприятия по переселению граждан из жилого фонда, признанного непригодным для проживания</t>
  </si>
  <si>
    <t>57213S9601</t>
  </si>
  <si>
    <t>Софинансирование за счет средств местного бюджета мероприятий по капитальному ремонту многоквартирных домов</t>
  </si>
  <si>
    <t>9100000010</t>
  </si>
  <si>
    <t>Глава Кунгурского муниципального района</t>
  </si>
  <si>
    <t>9100000020</t>
  </si>
  <si>
    <t>Председатель Земского Собрания Кунгурского муниципального района</t>
  </si>
  <si>
    <t>9100000030</t>
  </si>
  <si>
    <t>Руководитель Контрольно-счетной палаты муниципального образования "Кунгурский муниципальный район"</t>
  </si>
  <si>
    <t>9100000040</t>
  </si>
  <si>
    <t>Депутаты Земского Собрания Кунгурского муниципального района</t>
  </si>
  <si>
    <t>9100000090</t>
  </si>
  <si>
    <t>910002Е110</t>
  </si>
  <si>
    <t>910002П160</t>
  </si>
  <si>
    <t>910002С080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</si>
  <si>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</si>
  <si>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9100051200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</si>
  <si>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</si>
  <si>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9100059300</t>
  </si>
  <si>
    <t>Государственная регистрация актов гражданского состояния</t>
  </si>
  <si>
    <t>91000П0010</t>
  </si>
  <si>
    <t>Выполнение отдельных полномочий по работе комиссий по соблюдению требований к служебному поведению муниципальных служащих и урегулированию конфликта интересов, принятых от сельских поселений в соответствии с заключенными соглашениями</t>
  </si>
  <si>
    <t>91000П0020</t>
  </si>
  <si>
    <t>Выполнение отдельных полномочий по организации исполнения бюджета сельских поселений, принятых от сельских поселений в соответствии с заключенными соглашениями</t>
  </si>
  <si>
    <t>91000П0030</t>
  </si>
  <si>
    <t>Выполнение отдельных полномочий по осуществлению контроля за формированием и исполнением бюджета сельского поселения, принятых от сельских поселений в соответствии с заключенными соглашениями</t>
  </si>
  <si>
    <t>91000П0040</t>
  </si>
  <si>
    <t>Выполнение отдельных полномочий по обследованию частного жилого фонда и признанию нуждающимися в улучшении жилищных условий ветеранов ВОВ, членов семей погибших (умерших) инвалидов и участников ВОВ, принятых от сельских поселений в соответствии с заключенными соглашениями</t>
  </si>
  <si>
    <t>9200000110</t>
  </si>
  <si>
    <t>920001Н010</t>
  </si>
  <si>
    <t>Обеспечение работников учреждений бюджетной сферы Кунгурского муниципального района путевками на санаторно-курортное лечение и оздоровление</t>
  </si>
  <si>
    <t>920001Н020</t>
  </si>
  <si>
    <t>Резервный фонд администрации Кунгурского муниципального района</t>
  </si>
  <si>
    <t>920001Н030</t>
  </si>
  <si>
    <t>Исполнение решений судов, вступивших в законную силу</t>
  </si>
  <si>
    <t>920001Н040</t>
  </si>
  <si>
    <t>Членские взносы в Совет муниципальных образований</t>
  </si>
  <si>
    <t>920001Н050</t>
  </si>
  <si>
    <t>Выпуск официального бюллетеня органов местного самоуправления муниципального образования "Кунгурский муниципальный район"</t>
  </si>
  <si>
    <t>920001Н060</t>
  </si>
  <si>
    <t>Размещение информационных материалов в печатных средствах массовой информации</t>
  </si>
  <si>
    <t>920001Н100</t>
  </si>
  <si>
    <t>Конкурс социальных и культурных проектов Кунгурского муниципального района</t>
  </si>
  <si>
    <t>920002С070</t>
  </si>
  <si>
    <t>9200051340</t>
  </si>
  <si>
    <t>Обеспечение жильем отдельных категорий граждан, установленных Федеральным законом от 12 января 1995 г. № 5-ФЗ "О ветеранах", в соответствии с Указом Президента Российской Федерации от 7 мая 2008 г. № 714 "Об обеспечении жильем ветеранов Великой Отечественной войны 1941 - 1945 годов"</t>
  </si>
  <si>
    <t>9200051350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</si>
  <si>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</si>
  <si>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9200053910</t>
  </si>
  <si>
    <t>Проведение Всероссийской сельскохозяйственной переписи в 2016 году</t>
  </si>
  <si>
    <t>9200080010</t>
  </si>
  <si>
    <t>КМР</t>
  </si>
  <si>
    <t>СП</t>
  </si>
  <si>
    <t>всего</t>
  </si>
  <si>
    <t>целевые из края</t>
  </si>
  <si>
    <t>целевые из поселений в районе</t>
  </si>
  <si>
    <t>целевые из района в поселениях</t>
  </si>
  <si>
    <t>Распр. КП - расходы 2кв</t>
  </si>
  <si>
    <t>031011Б270</t>
  </si>
  <si>
    <t>Приобретение и установка оборудования для оснащения автоматизированного рабочего места диспетчера – 112 (АРМ-112)</t>
  </si>
  <si>
    <t>031031Б260</t>
  </si>
  <si>
    <t>Монтаж системы видеонаблюдения в рамках антитеррористической защищенности зданий</t>
  </si>
  <si>
    <t>035011Б250</t>
  </si>
  <si>
    <t>Приобретение спасательного инвентаря (инструмента) в передвижной пункт управления районного звена ТП РСЧС</t>
  </si>
  <si>
    <t>0410150180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</si>
  <si>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</si>
  <si>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04101ПУ030</t>
  </si>
  <si>
    <t>0420142000</t>
  </si>
  <si>
    <t>06201L0530</t>
  </si>
  <si>
    <t>Поддержка начинающих крестьянских (фермерских) хозяйств</t>
  </si>
  <si>
    <t>06201R0530</t>
  </si>
  <si>
    <t>Поддержка начинающих фермеров</t>
  </si>
  <si>
    <t>0620250550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</si>
  <si>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</t>
  </si>
  <si>
    <t>072012Н320</t>
  </si>
  <si>
    <t>Обеспечение воспитания и обучения детей-инвалидов в общеобразовательных организациях, реализующих образовательные программы дошкольного образования</t>
  </si>
  <si>
    <t>0720170460</t>
  </si>
  <si>
    <t>Единовременная денежная выплата обучающимся из малоимущих семей, поступившим в первый класс общеобразовательной организации</t>
  </si>
  <si>
    <t>не используется</t>
  </si>
  <si>
    <t>0740243000</t>
  </si>
  <si>
    <t>Строительство и приобретение жилых помещений для формирования специализированного жилищного фонда Кунгурского муниципального района для обеспечения жилыми помещениями специалистов бюджетной сферы, по договорам найма специализированных жилых помещений</t>
  </si>
  <si>
    <t>07402SС070</t>
  </si>
  <si>
    <t>081031Я210</t>
  </si>
  <si>
    <t>Приведение в нормативное состояние объектов</t>
  </si>
  <si>
    <t>0810342000</t>
  </si>
  <si>
    <t>113012С090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</si>
  <si>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</si>
  <si>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142012Е110</t>
  </si>
  <si>
    <t>1420600100</t>
  </si>
  <si>
    <t>150021Ц050</t>
  </si>
  <si>
    <t>150031Ц060</t>
  </si>
  <si>
    <t>Приобретение, модернизация автотранспортных средств</t>
  </si>
  <si>
    <t>150031Ц080</t>
  </si>
  <si>
    <t>Приобретение оборудования для гаража МБУ "ЦЭЗ" и расходных материалов для оборудования</t>
  </si>
  <si>
    <t>510012Р100</t>
  </si>
  <si>
    <t>Краевой конкурс на звание "Самое благоустроенное городское (сельское) поселение Пермского края"</t>
  </si>
  <si>
    <t>513012У140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</si>
  <si>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эвтацизии, утилизации</t>
  </si>
  <si>
    <t>5211000170</t>
  </si>
  <si>
    <t>Обеспечение условий для беспрепятственного доступа инвалидов к общественным зданиям</t>
  </si>
  <si>
    <t>5221600190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</si>
  <si>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</si>
  <si>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523002У130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</si>
  <si>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</si>
  <si>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542121Ж110</t>
  </si>
  <si>
    <t>Капитальный ремонт и ремонт автомобильных дорог общего пользования населенных пунктов сельских поселений Кунгурского муниципального района</t>
  </si>
  <si>
    <t>54212SP050</t>
  </si>
  <si>
    <t>544122Р050</t>
  </si>
  <si>
    <t>Субсидия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</si>
  <si>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550112Р100</t>
  </si>
  <si>
    <t>552111Ж010</t>
  </si>
  <si>
    <t>Ремонт и капитальный ремонт, замена систем теплоснабжения</t>
  </si>
  <si>
    <t>552111Ж020</t>
  </si>
  <si>
    <t>Ремонт и капитальный ремонт, замена систем водоснабжения</t>
  </si>
  <si>
    <t>552111Ж030</t>
  </si>
  <si>
    <t>Ремонт и капитальный ремонт, замена систем водоотведения и очистки сточных вод</t>
  </si>
  <si>
    <t>552111Ж130</t>
  </si>
  <si>
    <t>Приобретение Биологических очистных сооружений и сетей канализации от с. Плеханово к очистным сооружениям</t>
  </si>
  <si>
    <t>5521309501</t>
  </si>
  <si>
    <t>5521343000</t>
  </si>
  <si>
    <t>Строительство и приобретение жилых помещений для формирования специализированного жилищного фонда сельского поселения для обеспечения жилыми помещениями специалистов бюджетной сферы, по договорам найма специализированных жилых помещений</t>
  </si>
  <si>
    <t>55213S9601</t>
  </si>
  <si>
    <t>5601951470</t>
  </si>
  <si>
    <t>Государственная поддержка муниципальных учреждений культуры в рамках подпрограммы "Искусство" государственной программы РФ "Развитие культуры и туризма на 2013-2020 годы"</t>
  </si>
  <si>
    <t>5601951480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</si>
  <si>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</si>
  <si>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561201Н100</t>
  </si>
  <si>
    <t>Создание условий для организации досуга и обеспечения жителей поселения услугами муниципальных культурно-досуговых учреждений в рамках Конкурса социальных и культурных проектов Кунгурского муниципального района</t>
  </si>
  <si>
    <t>5612042000</t>
  </si>
  <si>
    <t>5621951460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</si>
  <si>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</si>
  <si>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910002П180</t>
  </si>
  <si>
    <t>Осуществление полномочий по созданию и организации деятельности административных комиссий</t>
  </si>
  <si>
    <t>920001Н090</t>
  </si>
  <si>
    <t>Исполнение постановлений об административных правонарушениях</t>
  </si>
  <si>
    <t>920001Н110</t>
  </si>
  <si>
    <t>Проведение межмуниципального семинара депутатов представительных органов</t>
  </si>
  <si>
    <t>920001Н130</t>
  </si>
  <si>
    <t>Судебные расходы на ведение процедуры банкротства</t>
  </si>
  <si>
    <t>92000SС070</t>
  </si>
  <si>
    <t xml:space="preserve"> на 01.07.2016 г.</t>
  </si>
  <si>
    <t>Дата печати 09.07.2016 (16:11:39)</t>
  </si>
  <si>
    <t>КВР: 511,512,540</t>
  </si>
  <si>
    <t>0330342000</t>
  </si>
  <si>
    <t>0810251470</t>
  </si>
  <si>
    <t>Государственная поддержка муниципальных учреждений культуры в рамках подпрограммы "Искусство" государственной программы Российской Федерации "Развитие культуры и туризма" на 2013-2020 годы</t>
  </si>
  <si>
    <t>0810251480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</si>
  <si>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</si>
  <si>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111011Ж010</t>
  </si>
  <si>
    <t>111011Ж020</t>
  </si>
  <si>
    <t>111011Ж030</t>
  </si>
  <si>
    <t>112021Ж110</t>
  </si>
  <si>
    <t>51101П0010</t>
  </si>
  <si>
    <t>Финансовое обеспечение выполнения отдельных полномочий по работе комиссии по соблюдению требований к служебному поведению муниципальных служащих и урегулированию конфликта интересов, переданных муниципальному району в соответствии с заключенными соглашениями</t>
  </si>
  <si>
    <t>51101П0020</t>
  </si>
  <si>
    <t>Финансовое обеспечение выполнения отдельных полномочий по организации исполнения бюджета сельского поселения, переданных муниципальному району в соответствии с заключенными соглашениями</t>
  </si>
  <si>
    <t>51101П0030</t>
  </si>
  <si>
    <t>Финансовое обеспечение выполнения отдельных полномочий по осуществлению контроля за исполнением бюджета сельского поселения, переданных муниципальному району в соответствии с заключенными соглашениями</t>
  </si>
  <si>
    <t>51101П0040</t>
  </si>
  <si>
    <t>Финансовое обеспечение выполнения отдельных полномочий по обследованию частного жилого фонда и признанию нуждающимися в улучшении жилищных условий ветеранов ВОВ, членов семей погибших (умерших) инвалидов и участников ВОВ, переданных муниципальному району в соответствии с заключенными соглашениями</t>
  </si>
  <si>
    <t>51101П0050</t>
  </si>
  <si>
    <t>Финансовое обеспечение администрирования отдельных полномочий по улучшению жилищных условий населения в рамках муниципальной программы Кунгурского муниципального района "Улучшение жилищных условий молодых семей на территории Кунгурского муниципального района"</t>
  </si>
  <si>
    <t>51101ПИ110</t>
  </si>
  <si>
    <t>Финансовое обеспечение выполнения отдельных полномочий в области жилищных отношений, переданных муниципальному району в соответствии с заключенными соглашениями</t>
  </si>
  <si>
    <t>51101ПУ030</t>
  </si>
  <si>
    <t>Финансовое обеспечение администрирования отдельных полномочий по улучшению жилищных условий населения в рамках муниципальной программы Кунгурского муниципального района "Устойчивое развитие сельских территорий Кунгурского муниципального района"</t>
  </si>
  <si>
    <t>57213L0180</t>
  </si>
  <si>
    <t>Улучшение жилищных условий граждан, проживающих в сельской местности, в том числе молодых семей и молодых специалистов, в рамках муниципальной программы Кунгурского муниципального района "Устойчивое развитие сельских территорий Кунгурского муниципального района"</t>
  </si>
  <si>
    <t>57213L0200</t>
  </si>
  <si>
    <t>Предоставление социальных выплат молодым семьям на приобретение (строительство) жилья на территории Пермского края в рамках муниципальной программы Кунгурского муниципального района "Улучшение жилищных условий молодых семей на территории Кунгурского муниципального района"</t>
  </si>
  <si>
    <t>920001Н070</t>
  </si>
  <si>
    <t>Выравнивание бюджетной обеспеченности поселений из районного фонда финансовой поддержки поселений</t>
  </si>
  <si>
    <t>920001Н080</t>
  </si>
  <si>
    <t>Иные межбюджетные трансферты на оказание финансовой помощи сельским поселениям в связи с несбалансированностью бюджетов поселений</t>
  </si>
  <si>
    <t>Распр. КП - расходы 3кв</t>
  </si>
  <si>
    <t>Уточненный  план 9 мес.</t>
  </si>
  <si>
    <t>Исполнено за 9 мес.</t>
  </si>
  <si>
    <t>Остаток от плана 9-ти мес.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</si>
  <si>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9 месяцев 2016 года, руб.</t>
    </r>
  </si>
  <si>
    <t>031011Б280</t>
  </si>
  <si>
    <t>031031Б100</t>
  </si>
  <si>
    <t>034011Б300</t>
  </si>
  <si>
    <t>035011Б310</t>
  </si>
  <si>
    <t>042012Л040</t>
  </si>
  <si>
    <t>04201SЛ040</t>
  </si>
  <si>
    <t>061021С130</t>
  </si>
  <si>
    <t>071032Н040</t>
  </si>
  <si>
    <t>0750150970</t>
  </si>
  <si>
    <t>0810100110</t>
  </si>
  <si>
    <t>0810251440</t>
  </si>
  <si>
    <t>113011Ж120</t>
  </si>
  <si>
    <t>120031Э040</t>
  </si>
  <si>
    <t>141021Р010</t>
  </si>
  <si>
    <t>1420159300</t>
  </si>
  <si>
    <t>1420459300</t>
  </si>
  <si>
    <t>1420559300</t>
  </si>
  <si>
    <t>150011Ц020</t>
  </si>
  <si>
    <t>150011Ц090</t>
  </si>
  <si>
    <t>525001И070</t>
  </si>
  <si>
    <t>531171Б290</t>
  </si>
  <si>
    <t>531171Б330</t>
  </si>
  <si>
    <t>542121Ж130</t>
  </si>
  <si>
    <t>54212SТ050</t>
  </si>
  <si>
    <t>544122Т050</t>
  </si>
  <si>
    <t>561201Ж010</t>
  </si>
  <si>
    <t>920002Л040</t>
  </si>
  <si>
    <t>Приобретение металлоискателя для обеспечения общественной безопасности при проведении массовых мероприятий</t>
  </si>
  <si>
    <t>Изготовление тематического видеоролика "Как уберечь ребенка от гибели"</t>
  </si>
  <si>
    <t>Обучение руководства и должностных лиц гражданской обороны и районного звена ТП РСЧС</t>
  </si>
  <si>
    <t>Мероприятия по обустройству и продвижению туристских маршрутов по Пермскому краю</t>
  </si>
  <si>
    <t>Мероприятия по обустройству и продвижению туристских маршрутов по Кунгурскому муниципальному району</t>
  </si>
  <si>
    <t>Предоставление субсидий на вовлечение неиспользуемых сельскохозяйственных земель в сельскохозяйственный оборот</t>
  </si>
  <si>
    <t>Внедрение федеральных государственных образовательных стандартов дошкольного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</si>
  <si>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</si>
  <si>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Комплектование книжных фондов библиотек муниципальных образований</t>
  </si>
  <si>
    <t>Приобретение автотранспорта для пассажирских перевозок</t>
  </si>
  <si>
    <t>Проведение мероприятий по экологическому образованию и просвещению (конкурсы рисунков, фотовыставки, конференции, круглые столы и другие)</t>
  </si>
  <si>
    <t>Информирование населения по вопросам муниципальной службы в Кунгурском муниципальном районе</t>
  </si>
  <si>
    <t>Капитальный ремонт зданий, помещений</t>
  </si>
  <si>
    <t>Приведение административных помещений в соответствие с предписаниями тепловой энергетической компаниии</t>
  </si>
  <si>
    <t>Выполнение отдельных полномочий, принятых от муниципального района в соответствии с заключенными соглашениями, по утверждению генерального плана сельского поселения</t>
  </si>
  <si>
    <t>Приобретение и установка извещателей пожарных дымовых оптико-электронных автономных ДИП-142</t>
  </si>
  <si>
    <t>Обустройство пожарных водоемов в сельских поселениях</t>
  </si>
  <si>
    <t>Капитальный ремонт и ремонт мостов на дорогах общего пользования в населенных пунктах сельских поселений Кунгурского муниципального района</t>
  </si>
  <si>
    <t>Софинансирование за счет средств местного бюджета проектирования, строительства (реконструкции), капитального ремонта и ремонта автомобильных дорог общего пользования местного значения в рамках Государственной программы П=ермского края "Развитие транспортной системы"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</si>
  <si>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</si>
  <si>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Мероприятия по обустройству и продвижению туристических маршрутов по Пермскому краю</t>
  </si>
  <si>
    <t xml:space="preserve"> на 01.10.2016 г.</t>
  </si>
  <si>
    <t>Дата печати 10.10.2016 (16:38:12)</t>
  </si>
  <si>
    <t>план 9-ти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</si>
</sst>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?"/>
    <numFmt numFmtId="165" formatCode="0.0%"/>
    <numFmt numFmtId="166" formatCode="[$-10419]###\ ###\ ###\ ###\ ##0.00"/>
    <numFmt numFmtId="167" formatCode="dd/mm/yyyy\ hh:mm"/>
  </numFmts>
  <fonts count="26" x14ac:knownFonts="1">
    <font>
      <sz val="10"/>
      <name val="Arial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i/>
      <sz val="8"/>
      <name val="Times New Roman"/>
      <family val="1"/>
      <charset val="204"/>
    </font>
    <font>
      <sz val="8.5"/>
      <name val="MS Sans Serif"/>
      <family val="2"/>
      <charset val="204"/>
    </font>
    <font>
      <sz val="8"/>
      <name val="Arial Cyr"/>
      <family val="2"/>
      <charset val="204"/>
    </font>
    <font>
      <b/>
      <sz val="8"/>
      <name val="Arial Cyr"/>
    </font>
    <font>
      <sz val="8"/>
      <name val="Arial Cyr"/>
    </font>
    <font>
      <sz val="8"/>
      <color rgb="FFFF0000"/>
      <name val="Arial Cyr"/>
    </font>
    <font>
      <b/>
      <sz val="8.5"/>
      <name val="MS Sans Serif"/>
    </font>
    <font>
      <sz val="8"/>
      <color rgb="FF7030A0"/>
      <name val="Arial Cy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9" fontId="10" fillId="0" borderId="0" applyFont="0" applyFill="0" applyBorder="0" applyAlignment="0" applyProtection="0"/>
    <xf numFmtId="0" fontId="14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2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3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9" fontId="12" fillId="0" borderId="2" xfId="0" applyNumberFormat="1" applyFont="1" applyBorder="1" applyAlignment="1">
      <alignment horizontal="left"/>
    </xf>
    <xf numFmtId="4" fontId="12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/>
    </xf>
    <xf numFmtId="166" fontId="15" fillId="0" borderId="5" xfId="3" applyNumberFormat="1" applyFont="1" applyFill="1" applyBorder="1" applyAlignment="1">
      <alignment horizontal="right" wrapText="1" readingOrder="1"/>
    </xf>
    <xf numFmtId="4" fontId="3" fillId="0" borderId="0" xfId="0" applyNumberFormat="1" applyFont="1"/>
    <xf numFmtId="165" fontId="6" fillId="0" borderId="2" xfId="2" applyNumberFormat="1" applyFont="1" applyBorder="1" applyAlignment="1">
      <alignment horizontal="right" vertical="center" wrapText="1"/>
    </xf>
    <xf numFmtId="165" fontId="4" fillId="0" borderId="4" xfId="2" applyNumberFormat="1" applyFont="1" applyBorder="1" applyAlignment="1">
      <alignment horizontal="right" vertical="center" wrapText="1"/>
    </xf>
    <xf numFmtId="165" fontId="6" fillId="0" borderId="2" xfId="2" applyNumberFormat="1" applyFont="1" applyBorder="1" applyAlignment="1">
      <alignment horizontal="right"/>
    </xf>
    <xf numFmtId="49" fontId="18" fillId="2" borderId="4" xfId="0" applyNumberFormat="1" applyFont="1" applyFill="1" applyBorder="1" applyAlignment="1">
      <alignment horizontal="left" vertical="center" wrapText="1"/>
    </xf>
    <xf numFmtId="0" fontId="19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164" fontId="13" fillId="0" borderId="4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/>
    </xf>
    <xf numFmtId="49" fontId="13" fillId="3" borderId="4" xfId="0" applyNumberFormat="1" applyFont="1" applyFill="1" applyBorder="1" applyAlignment="1">
      <alignment horizontal="center" vertical="center" wrapText="1"/>
    </xf>
    <xf numFmtId="49" fontId="13" fillId="3" borderId="4" xfId="0" applyNumberFormat="1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horizontal="right" vertical="center" wrapText="1"/>
    </xf>
    <xf numFmtId="164" fontId="13" fillId="3" borderId="4" xfId="0" applyNumberFormat="1" applyFont="1" applyFill="1" applyBorder="1" applyAlignment="1">
      <alignment horizontal="left" vertical="center" wrapText="1"/>
    </xf>
    <xf numFmtId="0" fontId="9" fillId="3" borderId="0" xfId="0" applyFont="1" applyFill="1"/>
    <xf numFmtId="4" fontId="0" fillId="0" borderId="0" xfId="0" applyNumberFormat="1"/>
    <xf numFmtId="49" fontId="13" fillId="5" borderId="4" xfId="0" applyNumberFormat="1" applyFont="1" applyFill="1" applyBorder="1" applyAlignment="1">
      <alignment horizontal="center" vertical="center" wrapText="1"/>
    </xf>
    <xf numFmtId="49" fontId="13" fillId="5" borderId="4" xfId="0" applyNumberFormat="1" applyFont="1" applyFill="1" applyBorder="1" applyAlignment="1">
      <alignment horizontal="left" vertical="center" wrapText="1"/>
    </xf>
    <xf numFmtId="4" fontId="13" fillId="5" borderId="4" xfId="0" applyNumberFormat="1" applyFont="1" applyFill="1" applyBorder="1" applyAlignment="1">
      <alignment horizontal="right" vertical="center" wrapText="1"/>
    </xf>
    <xf numFmtId="49" fontId="13" fillId="6" borderId="4" xfId="0" applyNumberFormat="1" applyFont="1" applyFill="1" applyBorder="1" applyAlignment="1">
      <alignment horizontal="center" vertical="center" wrapText="1"/>
    </xf>
    <xf numFmtId="49" fontId="13" fillId="6" borderId="4" xfId="0" applyNumberFormat="1" applyFont="1" applyFill="1" applyBorder="1" applyAlignment="1">
      <alignment horizontal="left" vertical="center" wrapText="1"/>
    </xf>
    <xf numFmtId="4" fontId="13" fillId="6" borderId="4" xfId="0" applyNumberFormat="1" applyFont="1" applyFill="1" applyBorder="1" applyAlignment="1">
      <alignment horizontal="right" vertical="center" wrapText="1"/>
    </xf>
    <xf numFmtId="164" fontId="13" fillId="6" borderId="4" xfId="0" applyNumberFormat="1" applyFont="1" applyFill="1" applyBorder="1" applyAlignment="1">
      <alignment horizontal="left" vertical="center" wrapText="1"/>
    </xf>
    <xf numFmtId="0" fontId="0" fillId="6" borderId="0" xfId="0" applyFill="1"/>
    <xf numFmtId="0" fontId="9" fillId="6" borderId="0" xfId="0" applyFont="1" applyFill="1"/>
    <xf numFmtId="0" fontId="9" fillId="5" borderId="0" xfId="0" applyFont="1" applyFill="1"/>
    <xf numFmtId="49" fontId="22" fillId="0" borderId="4" xfId="0" applyNumberFormat="1" applyFont="1" applyBorder="1" applyAlignment="1" applyProtection="1">
      <alignment horizontal="left" vertical="center" wrapText="1"/>
    </xf>
    <xf numFmtId="49" fontId="22" fillId="0" borderId="4" xfId="0" applyNumberFormat="1" applyFont="1" applyBorder="1" applyAlignment="1" applyProtection="1">
      <alignment horizontal="center" vertical="center" wrapText="1"/>
    </xf>
    <xf numFmtId="4" fontId="22" fillId="0" borderId="4" xfId="0" applyNumberFormat="1" applyFont="1" applyBorder="1" applyAlignment="1" applyProtection="1">
      <alignment horizontal="right" vertical="center" wrapText="1"/>
    </xf>
    <xf numFmtId="4" fontId="21" fillId="0" borderId="2" xfId="0" applyNumberFormat="1" applyFont="1" applyBorder="1" applyAlignment="1" applyProtection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65" fontId="6" fillId="0" borderId="8" xfId="2" applyNumberFormat="1" applyFont="1" applyBorder="1" applyAlignment="1">
      <alignment horizontal="right" vertical="center" wrapText="1"/>
    </xf>
    <xf numFmtId="165" fontId="4" fillId="0" borderId="9" xfId="2" applyNumberFormat="1" applyFont="1" applyBorder="1" applyAlignment="1">
      <alignment horizontal="right" vertical="center" wrapText="1"/>
    </xf>
    <xf numFmtId="165" fontId="4" fillId="0" borderId="10" xfId="2" applyNumberFormat="1" applyFont="1" applyBorder="1" applyAlignment="1">
      <alignment horizontal="right"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164" fontId="22" fillId="0" borderId="4" xfId="0" applyNumberFormat="1" applyFont="1" applyBorder="1" applyAlignment="1" applyProtection="1">
      <alignment horizontal="left" vertical="center" wrapText="1"/>
    </xf>
    <xf numFmtId="49" fontId="21" fillId="0" borderId="3" xfId="0" applyNumberFormat="1" applyFont="1" applyBorder="1" applyAlignment="1" applyProtection="1">
      <alignment horizontal="center"/>
    </xf>
    <xf numFmtId="49" fontId="21" fillId="0" borderId="2" xfId="0" applyNumberFormat="1" applyFont="1" applyBorder="1" applyAlignment="1" applyProtection="1">
      <alignment horizontal="left"/>
    </xf>
    <xf numFmtId="49" fontId="22" fillId="3" borderId="4" xfId="0" applyNumberFormat="1" applyFont="1" applyFill="1" applyBorder="1" applyAlignment="1" applyProtection="1">
      <alignment horizontal="center" vertical="center" wrapText="1"/>
    </xf>
    <xf numFmtId="49" fontId="22" fillId="3" borderId="4" xfId="0" applyNumberFormat="1" applyFont="1" applyFill="1" applyBorder="1" applyAlignment="1" applyProtection="1">
      <alignment horizontal="left" vertical="center" wrapText="1"/>
    </xf>
    <xf numFmtId="4" fontId="22" fillId="3" borderId="4" xfId="0" applyNumberFormat="1" applyFont="1" applyFill="1" applyBorder="1" applyAlignment="1" applyProtection="1">
      <alignment horizontal="right" vertical="center" wrapText="1"/>
    </xf>
    <xf numFmtId="164" fontId="22" fillId="3" borderId="4" xfId="0" applyNumberFormat="1" applyFont="1" applyFill="1" applyBorder="1" applyAlignment="1" applyProtection="1">
      <alignment horizontal="left" vertical="center" wrapText="1"/>
    </xf>
    <xf numFmtId="49" fontId="22" fillId="4" borderId="4" xfId="0" applyNumberFormat="1" applyFont="1" applyFill="1" applyBorder="1" applyAlignment="1" applyProtection="1">
      <alignment horizontal="center" vertical="center" wrapText="1"/>
    </xf>
    <xf numFmtId="49" fontId="22" fillId="4" borderId="4" xfId="0" applyNumberFormat="1" applyFont="1" applyFill="1" applyBorder="1" applyAlignment="1" applyProtection="1">
      <alignment horizontal="left" vertical="center" wrapText="1"/>
    </xf>
    <xf numFmtId="4" fontId="22" fillId="4" borderId="4" xfId="0" applyNumberFormat="1" applyFont="1" applyFill="1" applyBorder="1" applyAlignment="1" applyProtection="1">
      <alignment horizontal="right" vertical="center" wrapText="1"/>
    </xf>
    <xf numFmtId="164" fontId="22" fillId="4" borderId="4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vertical="top"/>
    </xf>
    <xf numFmtId="4" fontId="22" fillId="3" borderId="10" xfId="0" applyNumberFormat="1" applyFont="1" applyFill="1" applyBorder="1" applyAlignment="1" applyProtection="1">
      <alignment horizontal="right" vertical="center" wrapText="1"/>
    </xf>
    <xf numFmtId="4" fontId="22" fillId="4" borderId="11" xfId="0" applyNumberFormat="1" applyFont="1" applyFill="1" applyBorder="1" applyAlignment="1" applyProtection="1">
      <alignment horizontal="right" vertical="center" wrapText="1"/>
    </xf>
    <xf numFmtId="49" fontId="22" fillId="7" borderId="4" xfId="0" applyNumberFormat="1" applyFont="1" applyFill="1" applyBorder="1" applyAlignment="1" applyProtection="1">
      <alignment horizontal="center" vertical="center" wrapText="1"/>
    </xf>
    <xf numFmtId="49" fontId="22" fillId="7" borderId="4" xfId="0" applyNumberFormat="1" applyFont="1" applyFill="1" applyBorder="1" applyAlignment="1" applyProtection="1">
      <alignment horizontal="left" vertical="center" wrapText="1"/>
    </xf>
    <xf numFmtId="4" fontId="22" fillId="7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top" wrapText="1"/>
    </xf>
    <xf numFmtId="49" fontId="22" fillId="2" borderId="4" xfId="0" applyNumberFormat="1" applyFont="1" applyFill="1" applyBorder="1" applyAlignment="1" applyProtection="1">
      <alignment horizontal="center" vertical="center" wrapText="1"/>
    </xf>
    <xf numFmtId="49" fontId="22" fillId="2" borderId="4" xfId="0" applyNumberFormat="1" applyFont="1" applyFill="1" applyBorder="1" applyAlignment="1" applyProtection="1">
      <alignment horizontal="left" vertical="center" wrapText="1"/>
    </xf>
    <xf numFmtId="4" fontId="19" fillId="0" borderId="0" xfId="0" applyNumberFormat="1" applyFont="1" applyBorder="1" applyAlignment="1" applyProtection="1">
      <alignment wrapText="1"/>
    </xf>
    <xf numFmtId="49" fontId="23" fillId="2" borderId="4" xfId="0" applyNumberFormat="1" applyFont="1" applyFill="1" applyBorder="1" applyAlignment="1" applyProtection="1">
      <alignment horizontal="left" vertical="center" wrapText="1"/>
    </xf>
    <xf numFmtId="4" fontId="22" fillId="2" borderId="4" xfId="0" applyNumberFormat="1" applyFont="1" applyFill="1" applyBorder="1" applyAlignment="1" applyProtection="1">
      <alignment horizontal="right" vertical="center" wrapText="1"/>
    </xf>
    <xf numFmtId="49" fontId="23" fillId="2" borderId="4" xfId="0" applyNumberFormat="1" applyFont="1" applyFill="1" applyBorder="1" applyAlignment="1" applyProtection="1">
      <alignment horizontal="center" vertical="center" wrapText="1"/>
    </xf>
    <xf numFmtId="49" fontId="22" fillId="8" borderId="4" xfId="0" applyNumberFormat="1" applyFont="1" applyFill="1" applyBorder="1" applyAlignment="1" applyProtection="1">
      <alignment horizontal="center" vertical="center" wrapText="1"/>
    </xf>
    <xf numFmtId="4" fontId="22" fillId="8" borderId="4" xfId="0" applyNumberFormat="1" applyFont="1" applyFill="1" applyBorder="1" applyAlignment="1" applyProtection="1">
      <alignment horizontal="right" vertical="center" wrapText="1"/>
    </xf>
    <xf numFmtId="49" fontId="22" fillId="8" borderId="4" xfId="0" applyNumberFormat="1" applyFont="1" applyFill="1" applyBorder="1" applyAlignment="1" applyProtection="1">
      <alignment horizontal="left" vertical="center" wrapText="1"/>
    </xf>
    <xf numFmtId="49" fontId="22" fillId="6" borderId="4" xfId="0" applyNumberFormat="1" applyFont="1" applyFill="1" applyBorder="1" applyAlignment="1" applyProtection="1">
      <alignment horizontal="center" vertical="center" wrapText="1"/>
    </xf>
    <xf numFmtId="164" fontId="22" fillId="6" borderId="4" xfId="0" applyNumberFormat="1" applyFont="1" applyFill="1" applyBorder="1" applyAlignment="1" applyProtection="1">
      <alignment horizontal="left" vertical="center" wrapText="1"/>
    </xf>
    <xf numFmtId="4" fontId="22" fillId="6" borderId="4" xfId="0" applyNumberFormat="1" applyFont="1" applyFill="1" applyBorder="1" applyAlignment="1" applyProtection="1">
      <alignment horizontal="right" vertical="center" wrapText="1"/>
    </xf>
    <xf numFmtId="49" fontId="22" fillId="6" borderId="4" xfId="0" applyNumberFormat="1" applyFont="1" applyFill="1" applyBorder="1" applyAlignment="1" applyProtection="1">
      <alignment horizontal="left" vertical="center" wrapText="1"/>
    </xf>
    <xf numFmtId="4" fontId="0" fillId="6" borderId="0" xfId="0" applyNumberFormat="1" applyFill="1"/>
    <xf numFmtId="4" fontId="4" fillId="2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/>
    <xf numFmtId="4" fontId="22" fillId="3" borderId="4" xfId="0" applyNumberFormat="1" applyFont="1" applyFill="1" applyBorder="1" applyAlignment="1" applyProtection="1">
      <alignment horizontal="left" vertical="center" wrapText="1"/>
    </xf>
    <xf numFmtId="4" fontId="22" fillId="0" borderId="4" xfId="0" applyNumberFormat="1" applyFont="1" applyBorder="1" applyAlignment="1" applyProtection="1">
      <alignment horizontal="left" vertical="center" wrapText="1"/>
    </xf>
    <xf numFmtId="49" fontId="25" fillId="7" borderId="4" xfId="0" applyNumberFormat="1" applyFont="1" applyFill="1" applyBorder="1" applyAlignment="1" applyProtection="1">
      <alignment horizontal="center" vertical="center" wrapText="1"/>
    </xf>
    <xf numFmtId="49" fontId="25" fillId="7" borderId="4" xfId="0" applyNumberFormat="1" applyFont="1" applyFill="1" applyBorder="1" applyAlignment="1" applyProtection="1">
      <alignment horizontal="left" vertical="center" wrapText="1"/>
    </xf>
    <xf numFmtId="4" fontId="25" fillId="7" borderId="4" xfId="0" applyNumberFormat="1" applyFont="1" applyFill="1" applyBorder="1" applyAlignment="1" applyProtection="1">
      <alignment horizontal="righ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9" fillId="3" borderId="6" xfId="0" applyFont="1" applyFill="1" applyBorder="1" applyAlignment="1">
      <alignment horizontal="center" textRotation="45" wrapText="1"/>
    </xf>
    <xf numFmtId="0" fontId="19" fillId="3" borderId="0" xfId="0" applyFont="1" applyFill="1" applyAlignment="1">
      <alignment horizontal="center" textRotation="45" wrapText="1"/>
    </xf>
    <xf numFmtId="0" fontId="19" fillId="3" borderId="6" xfId="0" applyFont="1" applyFill="1" applyBorder="1" applyAlignment="1">
      <alignment horizontal="center" textRotation="90" wrapText="1"/>
    </xf>
    <xf numFmtId="0" fontId="19" fillId="3" borderId="0" xfId="0" applyFont="1" applyFill="1" applyAlignment="1">
      <alignment horizontal="center" textRotation="90" wrapText="1"/>
    </xf>
    <xf numFmtId="0" fontId="19" fillId="0" borderId="0" xfId="0" applyFont="1" applyBorder="1" applyAlignment="1">
      <alignment horizontal="left"/>
    </xf>
    <xf numFmtId="0" fontId="19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vertical="top"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 wrapText="1"/>
    </xf>
    <xf numFmtId="49" fontId="24" fillId="2" borderId="12" xfId="0" applyNumberFormat="1" applyFont="1" applyFill="1" applyBorder="1" applyAlignment="1" applyProtection="1">
      <alignment horizontal="center" vertical="center" wrapText="1"/>
    </xf>
    <xf numFmtId="9" fontId="22" fillId="2" borderId="4" xfId="2" applyFont="1" applyFill="1" applyBorder="1" applyAlignment="1" applyProtection="1">
      <alignment horizontal="right" vertical="center" wrapText="1"/>
    </xf>
    <xf numFmtId="4" fontId="21" fillId="2" borderId="2" xfId="0" applyNumberFormat="1" applyFont="1" applyFill="1" applyBorder="1" applyAlignment="1" applyProtection="1">
      <alignment horizontal="right"/>
    </xf>
    <xf numFmtId="4" fontId="0" fillId="2" borderId="0" xfId="0" applyNumberFormat="1" applyFill="1"/>
    <xf numFmtId="167" fontId="1" fillId="2" borderId="0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vertical="top" wrapText="1"/>
    </xf>
    <xf numFmtId="4" fontId="0" fillId="2" borderId="0" xfId="0" applyNumberFormat="1" applyFont="1" applyFill="1" applyBorder="1" applyAlignment="1" applyProtection="1">
      <alignment vertical="top" wrapText="1"/>
    </xf>
    <xf numFmtId="4" fontId="19" fillId="2" borderId="0" xfId="0" applyNumberFormat="1" applyFont="1" applyFill="1" applyBorder="1" applyAlignment="1" applyProtection="1">
      <alignment wrapText="1"/>
    </xf>
  </cellXfs>
  <cellStyles count="4">
    <cellStyle name="Normal" xfId="3"/>
    <cellStyle name="Денежный 2" xfId="1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M5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5" sqref="B5"/>
    </sheetView>
  </sheetViews>
  <sheetFormatPr defaultRowHeight="12.75" x14ac:dyDescent="0.2"/>
  <cols>
    <col min="1" max="1" width="6.5703125" style="7" customWidth="1"/>
    <col min="2" max="2" width="36.42578125" style="7" customWidth="1"/>
    <col min="3" max="3" width="13" style="103" customWidth="1"/>
    <col min="4" max="4" width="13" style="7" customWidth="1"/>
    <col min="5" max="5" width="11.5703125" style="7" customWidth="1"/>
    <col min="6" max="7" width="13" style="7" hidden="1" customWidth="1"/>
    <col min="8" max="8" width="11.5703125" style="7" hidden="1" customWidth="1"/>
    <col min="9" max="10" width="11.5703125" style="7" customWidth="1"/>
    <col min="11" max="11" width="11.85546875" style="7" customWidth="1"/>
    <col min="12" max="16384" width="9.140625" style="7"/>
  </cols>
  <sheetData>
    <row r="2" spans="1:13" ht="45" customHeight="1" x14ac:dyDescent="0.3">
      <c r="A2" s="111" t="s">
        <v>627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5" spans="1:13" ht="51" x14ac:dyDescent="0.2">
      <c r="A5" s="8" t="s">
        <v>2</v>
      </c>
      <c r="B5" s="8" t="s">
        <v>3</v>
      </c>
      <c r="C5" s="4" t="s">
        <v>101</v>
      </c>
      <c r="D5" s="4" t="s">
        <v>102</v>
      </c>
      <c r="E5" s="4" t="s">
        <v>45</v>
      </c>
      <c r="F5" s="4" t="s">
        <v>97</v>
      </c>
      <c r="G5" s="4" t="s">
        <v>506</v>
      </c>
      <c r="H5" s="4" t="s">
        <v>623</v>
      </c>
      <c r="I5" s="4" t="s">
        <v>624</v>
      </c>
      <c r="J5" s="4" t="s">
        <v>625</v>
      </c>
      <c r="K5" s="4" t="s">
        <v>626</v>
      </c>
      <c r="L5" s="4" t="s">
        <v>46</v>
      </c>
      <c r="M5" s="4" t="s">
        <v>47</v>
      </c>
    </row>
    <row r="6" spans="1:13" ht="25.5" x14ac:dyDescent="0.2">
      <c r="A6" s="14" t="s">
        <v>52</v>
      </c>
      <c r="B6" s="5" t="s">
        <v>48</v>
      </c>
      <c r="C6" s="109">
        <f>SUM(C7:C14)</f>
        <v>125958669.48999999</v>
      </c>
      <c r="D6" s="22">
        <v>134086268.65000001</v>
      </c>
      <c r="E6" s="22">
        <f>D6-C6</f>
        <v>8127599.1600000113</v>
      </c>
      <c r="F6" s="22">
        <v>28679041.440000001</v>
      </c>
      <c r="G6" s="22">
        <v>33837104.479999997</v>
      </c>
      <c r="H6" s="22">
        <v>36503527.159999996</v>
      </c>
      <c r="I6" s="22">
        <f>SUM(F6:H6)</f>
        <v>99019673.079999998</v>
      </c>
      <c r="J6" s="22">
        <f>SUM(J7:J14)</f>
        <v>92305196.390000001</v>
      </c>
      <c r="K6" s="22">
        <f>I6-J6</f>
        <v>6714476.6899999976</v>
      </c>
      <c r="L6" s="27">
        <f>J6/I6</f>
        <v>0.93219047810251565</v>
      </c>
      <c r="M6" s="27">
        <f>J6/J51</f>
        <v>0.10366922848341098</v>
      </c>
    </row>
    <row r="7" spans="1:13" ht="33.75" x14ac:dyDescent="0.2">
      <c r="A7" s="10" t="s">
        <v>4</v>
      </c>
      <c r="B7" s="9" t="s">
        <v>5</v>
      </c>
      <c r="C7" s="102">
        <v>14815194.26</v>
      </c>
      <c r="D7" s="23">
        <v>14768934.92</v>
      </c>
      <c r="E7" s="23">
        <f t="shared" ref="E7:E52" si="0">D7-C7</f>
        <v>-46259.339999999851</v>
      </c>
      <c r="F7" s="23">
        <v>3068331.59</v>
      </c>
      <c r="G7" s="23">
        <v>3736058.26</v>
      </c>
      <c r="H7" s="23">
        <v>3786001.77</v>
      </c>
      <c r="I7" s="23">
        <f t="shared" ref="I7:I51" si="1">SUM(F7:H7)</f>
        <v>10590391.619999999</v>
      </c>
      <c r="J7" s="23">
        <v>10492763.359999999</v>
      </c>
      <c r="K7" s="23">
        <f t="shared" ref="K7:K51" si="2">I7-J7</f>
        <v>97628.259999999776</v>
      </c>
      <c r="L7" s="28">
        <f t="shared" ref="L7:L51" si="3">J7/I7</f>
        <v>0.9907814306115339</v>
      </c>
      <c r="M7" s="28">
        <f>J7/J51</f>
        <v>1.1784566034551537E-2</v>
      </c>
    </row>
    <row r="8" spans="1:13" ht="45" x14ac:dyDescent="0.2">
      <c r="A8" s="10" t="s">
        <v>6</v>
      </c>
      <c r="B8" s="9" t="s">
        <v>7</v>
      </c>
      <c r="C8" s="102">
        <v>4176312.27</v>
      </c>
      <c r="D8" s="23">
        <v>4159806.95</v>
      </c>
      <c r="E8" s="23">
        <f t="shared" si="0"/>
        <v>-16505.319999999832</v>
      </c>
      <c r="F8" s="23">
        <v>891358.5</v>
      </c>
      <c r="G8" s="23">
        <v>974070.42</v>
      </c>
      <c r="H8" s="23">
        <v>1116973.74</v>
      </c>
      <c r="I8" s="23">
        <f t="shared" si="1"/>
        <v>2982402.66</v>
      </c>
      <c r="J8" s="23">
        <v>2693604.86</v>
      </c>
      <c r="K8" s="23">
        <f t="shared" si="2"/>
        <v>288797.80000000028</v>
      </c>
      <c r="L8" s="28">
        <f t="shared" si="3"/>
        <v>0.90316606007855416</v>
      </c>
      <c r="M8" s="28">
        <f>J8/J51</f>
        <v>3.0252244575216403E-3</v>
      </c>
    </row>
    <row r="9" spans="1:13" ht="45" x14ac:dyDescent="0.2">
      <c r="A9" s="10" t="s">
        <v>8</v>
      </c>
      <c r="B9" s="9" t="s">
        <v>9</v>
      </c>
      <c r="C9" s="102">
        <f>63538858.57+100</f>
        <v>63538958.57</v>
      </c>
      <c r="D9" s="23">
        <v>64139411.119999997</v>
      </c>
      <c r="E9" s="23">
        <f t="shared" si="0"/>
        <v>600452.54999999702</v>
      </c>
      <c r="F9" s="23">
        <v>13403005.99</v>
      </c>
      <c r="G9" s="23">
        <v>16256087.640000001</v>
      </c>
      <c r="H9" s="23">
        <v>16112849.880000001</v>
      </c>
      <c r="I9" s="23">
        <f t="shared" si="1"/>
        <v>45771943.510000005</v>
      </c>
      <c r="J9" s="23">
        <v>44729643.030000001</v>
      </c>
      <c r="K9" s="23">
        <f t="shared" si="2"/>
        <v>1042300.4800000042</v>
      </c>
      <c r="L9" s="28">
        <f t="shared" si="3"/>
        <v>0.97722839800821903</v>
      </c>
      <c r="M9" s="28">
        <f>J9/J51</f>
        <v>5.0236473834758523E-2</v>
      </c>
    </row>
    <row r="10" spans="1:13" x14ac:dyDescent="0.2">
      <c r="A10" s="10" t="s">
        <v>103</v>
      </c>
      <c r="B10" s="9" t="s">
        <v>104</v>
      </c>
      <c r="C10" s="102">
        <v>8500</v>
      </c>
      <c r="D10" s="23">
        <v>8500</v>
      </c>
      <c r="E10" s="23">
        <f t="shared" si="0"/>
        <v>0</v>
      </c>
      <c r="F10" s="23">
        <v>0</v>
      </c>
      <c r="G10" s="23">
        <v>8500</v>
      </c>
      <c r="H10" s="23">
        <v>0</v>
      </c>
      <c r="I10" s="23">
        <f t="shared" si="1"/>
        <v>8500</v>
      </c>
      <c r="J10" s="23">
        <v>0</v>
      </c>
      <c r="K10" s="23">
        <f t="shared" si="2"/>
        <v>8500</v>
      </c>
      <c r="L10" s="28">
        <f t="shared" si="3"/>
        <v>0</v>
      </c>
      <c r="M10" s="28">
        <f>J10/J51</f>
        <v>0</v>
      </c>
    </row>
    <row r="11" spans="1:13" ht="33.75" x14ac:dyDescent="0.2">
      <c r="A11" s="10" t="s">
        <v>65</v>
      </c>
      <c r="B11" s="9" t="s">
        <v>66</v>
      </c>
      <c r="C11" s="102">
        <v>14745792</v>
      </c>
      <c r="D11" s="23">
        <v>14862256</v>
      </c>
      <c r="E11" s="23">
        <f t="shared" si="0"/>
        <v>116464</v>
      </c>
      <c r="F11" s="23">
        <v>3834185.06</v>
      </c>
      <c r="G11" s="23">
        <v>3548219.92</v>
      </c>
      <c r="H11" s="23">
        <v>4577950.62</v>
      </c>
      <c r="I11" s="23">
        <f t="shared" si="1"/>
        <v>11960355.600000001</v>
      </c>
      <c r="J11" s="23">
        <v>10435722.23</v>
      </c>
      <c r="K11" s="23">
        <f t="shared" si="2"/>
        <v>1524633.370000001</v>
      </c>
      <c r="L11" s="28">
        <f t="shared" si="3"/>
        <v>0.87252608358901962</v>
      </c>
      <c r="M11" s="28">
        <f>J11/J51</f>
        <v>1.1720502361321949E-2</v>
      </c>
    </row>
    <row r="12" spans="1:13" ht="22.5" x14ac:dyDescent="0.2">
      <c r="A12" s="10" t="s">
        <v>99</v>
      </c>
      <c r="B12" s="9" t="s">
        <v>100</v>
      </c>
      <c r="C12" s="102">
        <v>100000</v>
      </c>
      <c r="D12" s="23">
        <v>417399.08</v>
      </c>
      <c r="E12" s="23">
        <f t="shared" si="0"/>
        <v>317399.08</v>
      </c>
      <c r="F12" s="23">
        <v>2300</v>
      </c>
      <c r="G12" s="23">
        <v>0</v>
      </c>
      <c r="H12" s="23">
        <v>302518</v>
      </c>
      <c r="I12" s="23">
        <f t="shared" si="1"/>
        <v>304818</v>
      </c>
      <c r="J12" s="23">
        <f>298515-98965.78</f>
        <v>199549.22</v>
      </c>
      <c r="K12" s="23">
        <f t="shared" si="2"/>
        <v>105268.78</v>
      </c>
      <c r="L12" s="28">
        <f t="shared" si="3"/>
        <v>0.65465038153914801</v>
      </c>
      <c r="M12" s="28">
        <f>J12/J51</f>
        <v>2.2411645812941047E-4</v>
      </c>
    </row>
    <row r="13" spans="1:13" x14ac:dyDescent="0.2">
      <c r="A13" s="10" t="s">
        <v>10</v>
      </c>
      <c r="B13" s="9" t="s">
        <v>11</v>
      </c>
      <c r="C13" s="102">
        <v>915060</v>
      </c>
      <c r="D13" s="23">
        <v>645806.03</v>
      </c>
      <c r="E13" s="23">
        <f t="shared" si="0"/>
        <v>-269253.96999999997</v>
      </c>
      <c r="F13" s="23">
        <v>3750</v>
      </c>
      <c r="G13" s="23">
        <v>3750</v>
      </c>
      <c r="H13" s="23">
        <v>3750</v>
      </c>
      <c r="I13" s="23">
        <f t="shared" si="1"/>
        <v>11250</v>
      </c>
      <c r="J13" s="23">
        <v>0</v>
      </c>
      <c r="K13" s="23">
        <f t="shared" si="2"/>
        <v>11250</v>
      </c>
      <c r="L13" s="28">
        <f t="shared" si="3"/>
        <v>0</v>
      </c>
      <c r="M13" s="28">
        <f>J13/J51</f>
        <v>0</v>
      </c>
    </row>
    <row r="14" spans="1:13" x14ac:dyDescent="0.2">
      <c r="A14" s="10" t="s">
        <v>12</v>
      </c>
      <c r="B14" s="9" t="s">
        <v>13</v>
      </c>
      <c r="C14" s="102">
        <f>27649013.39+9839</f>
        <v>27658852.390000001</v>
      </c>
      <c r="D14" s="23">
        <v>35084154.549999997</v>
      </c>
      <c r="E14" s="23">
        <f t="shared" si="0"/>
        <v>7425302.1599999964</v>
      </c>
      <c r="F14" s="23">
        <v>7476110.2999999998</v>
      </c>
      <c r="G14" s="23">
        <v>9310418.2400000002</v>
      </c>
      <c r="H14" s="23">
        <v>10603483.15</v>
      </c>
      <c r="I14" s="23">
        <f t="shared" si="1"/>
        <v>27390011.689999998</v>
      </c>
      <c r="J14" s="23">
        <v>23753913.690000001</v>
      </c>
      <c r="K14" s="23">
        <f t="shared" si="2"/>
        <v>3636097.9999999963</v>
      </c>
      <c r="L14" s="28">
        <f t="shared" si="3"/>
        <v>0.86724730017813301</v>
      </c>
      <c r="M14" s="28">
        <f>J14/J51</f>
        <v>2.6678345337127929E-2</v>
      </c>
    </row>
    <row r="15" spans="1:13" x14ac:dyDescent="0.2">
      <c r="A15" s="14" t="s">
        <v>53</v>
      </c>
      <c r="B15" s="6" t="s">
        <v>49</v>
      </c>
      <c r="C15" s="109">
        <v>3192200</v>
      </c>
      <c r="D15" s="22">
        <v>3202700</v>
      </c>
      <c r="E15" s="22">
        <f t="shared" si="0"/>
        <v>10500</v>
      </c>
      <c r="F15" s="22">
        <v>798050</v>
      </c>
      <c r="G15" s="22">
        <v>798050</v>
      </c>
      <c r="H15" s="22">
        <v>803300</v>
      </c>
      <c r="I15" s="22">
        <f t="shared" si="1"/>
        <v>2399400</v>
      </c>
      <c r="J15" s="22">
        <v>2027695.64</v>
      </c>
      <c r="K15" s="22">
        <f t="shared" si="2"/>
        <v>371704.3600000001</v>
      </c>
      <c r="L15" s="27">
        <f t="shared" si="3"/>
        <v>0.84508445444694502</v>
      </c>
      <c r="M15" s="27">
        <f>J15/J51</f>
        <v>2.2773327051904694E-3</v>
      </c>
    </row>
    <row r="16" spans="1:13" x14ac:dyDescent="0.2">
      <c r="A16" s="10" t="s">
        <v>14</v>
      </c>
      <c r="B16" s="9" t="s">
        <v>15</v>
      </c>
      <c r="C16" s="102">
        <v>3192200</v>
      </c>
      <c r="D16" s="23">
        <v>3202700</v>
      </c>
      <c r="E16" s="23">
        <f t="shared" si="0"/>
        <v>10500</v>
      </c>
      <c r="F16" s="23">
        <v>798050</v>
      </c>
      <c r="G16" s="23">
        <v>798050</v>
      </c>
      <c r="H16" s="23">
        <v>803300</v>
      </c>
      <c r="I16" s="23">
        <f t="shared" si="1"/>
        <v>2399400</v>
      </c>
      <c r="J16" s="23">
        <v>2027695.64</v>
      </c>
      <c r="K16" s="23">
        <f t="shared" si="2"/>
        <v>371704.3600000001</v>
      </c>
      <c r="L16" s="28">
        <f t="shared" si="3"/>
        <v>0.84508445444694502</v>
      </c>
      <c r="M16" s="28">
        <f>J16/J51</f>
        <v>2.2773327051904694E-3</v>
      </c>
    </row>
    <row r="17" spans="1:13" ht="38.25" x14ac:dyDescent="0.2">
      <c r="A17" s="14" t="s">
        <v>54</v>
      </c>
      <c r="B17" s="5" t="s">
        <v>50</v>
      </c>
      <c r="C17" s="109">
        <v>10299333</v>
      </c>
      <c r="D17" s="22">
        <v>12561156.77</v>
      </c>
      <c r="E17" s="22">
        <f t="shared" si="0"/>
        <v>2261823.7699999996</v>
      </c>
      <c r="F17" s="22">
        <v>2702642.38</v>
      </c>
      <c r="G17" s="22">
        <v>3232608.48</v>
      </c>
      <c r="H17" s="22">
        <v>3014449.23</v>
      </c>
      <c r="I17" s="22">
        <f t="shared" si="1"/>
        <v>8949700.0899999999</v>
      </c>
      <c r="J17" s="22">
        <v>8479064.8800000008</v>
      </c>
      <c r="K17" s="22">
        <f t="shared" si="2"/>
        <v>470635.20999999903</v>
      </c>
      <c r="L17" s="27">
        <f t="shared" si="3"/>
        <v>0.94741329818125797</v>
      </c>
      <c r="M17" s="27">
        <f>J17/J51</f>
        <v>9.5229537311901039E-3</v>
      </c>
    </row>
    <row r="18" spans="1:13" ht="33.75" x14ac:dyDescent="0.2">
      <c r="A18" s="10" t="s">
        <v>16</v>
      </c>
      <c r="B18" s="9" t="s">
        <v>17</v>
      </c>
      <c r="C18" s="102">
        <v>5234475</v>
      </c>
      <c r="D18" s="23">
        <v>5851074.8700000001</v>
      </c>
      <c r="E18" s="23">
        <f t="shared" si="0"/>
        <v>616599.87000000011</v>
      </c>
      <c r="F18" s="23">
        <v>1187009.07</v>
      </c>
      <c r="G18" s="23">
        <v>1425113.69</v>
      </c>
      <c r="H18" s="23">
        <v>1242642.43</v>
      </c>
      <c r="I18" s="23">
        <f t="shared" si="1"/>
        <v>3854765.1899999995</v>
      </c>
      <c r="J18" s="23">
        <v>3796864.53</v>
      </c>
      <c r="K18" s="23">
        <f t="shared" si="2"/>
        <v>57900.659999999683</v>
      </c>
      <c r="L18" s="28">
        <f t="shared" si="3"/>
        <v>0.98497945863208347</v>
      </c>
      <c r="M18" s="28">
        <f>J18/J51</f>
        <v>4.264310481698644E-3</v>
      </c>
    </row>
    <row r="19" spans="1:13" x14ac:dyDescent="0.2">
      <c r="A19" s="10" t="s">
        <v>18</v>
      </c>
      <c r="B19" s="9" t="s">
        <v>19</v>
      </c>
      <c r="C19" s="102">
        <v>5024858</v>
      </c>
      <c r="D19" s="23">
        <v>5039195.4400000004</v>
      </c>
      <c r="E19" s="23">
        <f t="shared" si="0"/>
        <v>14337.44000000041</v>
      </c>
      <c r="F19" s="23">
        <v>1177234.6000000001</v>
      </c>
      <c r="G19" s="23">
        <v>1291312.3600000001</v>
      </c>
      <c r="H19" s="23">
        <v>1144638.53</v>
      </c>
      <c r="I19" s="23">
        <f t="shared" si="1"/>
        <v>3613185.49</v>
      </c>
      <c r="J19" s="23">
        <v>3533711.34</v>
      </c>
      <c r="K19" s="23">
        <f t="shared" si="2"/>
        <v>79474.150000000373</v>
      </c>
      <c r="L19" s="28">
        <f t="shared" si="3"/>
        <v>0.97800440906785546</v>
      </c>
      <c r="M19" s="28">
        <f>J19/J51</f>
        <v>3.9687595349785524E-3</v>
      </c>
    </row>
    <row r="20" spans="1:13" ht="33.75" x14ac:dyDescent="0.2">
      <c r="A20" s="10" t="s">
        <v>67</v>
      </c>
      <c r="B20" s="9" t="s">
        <v>68</v>
      </c>
      <c r="C20" s="102">
        <v>40000</v>
      </c>
      <c r="D20" s="23">
        <v>1670886.46</v>
      </c>
      <c r="E20" s="23">
        <f t="shared" si="0"/>
        <v>1630886.46</v>
      </c>
      <c r="F20" s="23">
        <v>338398.71</v>
      </c>
      <c r="G20" s="23">
        <v>516182.43</v>
      </c>
      <c r="H20" s="23">
        <v>627168.27</v>
      </c>
      <c r="I20" s="23">
        <f t="shared" si="1"/>
        <v>1481749.4100000001</v>
      </c>
      <c r="J20" s="23">
        <v>1148489.01</v>
      </c>
      <c r="K20" s="23">
        <f t="shared" si="2"/>
        <v>333260.40000000014</v>
      </c>
      <c r="L20" s="28">
        <f t="shared" si="3"/>
        <v>0.77508990538420386</v>
      </c>
      <c r="M20" s="28">
        <f>J20/J51</f>
        <v>1.289883714512906E-3</v>
      </c>
    </row>
    <row r="21" spans="1:13" x14ac:dyDescent="0.2">
      <c r="A21" s="11" t="s">
        <v>55</v>
      </c>
      <c r="B21" s="5" t="s">
        <v>51</v>
      </c>
      <c r="C21" s="109">
        <v>108782142.89</v>
      </c>
      <c r="D21" s="22">
        <v>130711017.37</v>
      </c>
      <c r="E21" s="22">
        <f t="shared" si="0"/>
        <v>21928874.480000004</v>
      </c>
      <c r="F21" s="22">
        <v>23368398.77</v>
      </c>
      <c r="G21" s="22">
        <v>29486270.789999999</v>
      </c>
      <c r="H21" s="22">
        <f>SUM(H22:H26)</f>
        <v>37358915.670000002</v>
      </c>
      <c r="I21" s="22">
        <f t="shared" si="1"/>
        <v>90213585.230000004</v>
      </c>
      <c r="J21" s="22">
        <v>87004465.25</v>
      </c>
      <c r="K21" s="22">
        <f t="shared" si="2"/>
        <v>3209119.9800000042</v>
      </c>
      <c r="L21" s="27">
        <f t="shared" si="3"/>
        <v>0.96442753082234411</v>
      </c>
      <c r="M21" s="27">
        <f>J21/J51</f>
        <v>9.7715904844295418E-2</v>
      </c>
    </row>
    <row r="22" spans="1:13" x14ac:dyDescent="0.2">
      <c r="A22" s="10" t="s">
        <v>69</v>
      </c>
      <c r="B22" s="9" t="s">
        <v>70</v>
      </c>
      <c r="C22" s="102">
        <v>12031681</v>
      </c>
      <c r="D22" s="23">
        <v>14857461</v>
      </c>
      <c r="E22" s="23">
        <f t="shared" si="0"/>
        <v>2825780</v>
      </c>
      <c r="F22" s="23">
        <v>1261480.01</v>
      </c>
      <c r="G22" s="23">
        <v>4463349.1399999997</v>
      </c>
      <c r="H22" s="23">
        <v>4747122.49</v>
      </c>
      <c r="I22" s="23">
        <f t="shared" si="1"/>
        <v>10471951.640000001</v>
      </c>
      <c r="J22" s="23">
        <v>10125261.189999999</v>
      </c>
      <c r="K22" s="23">
        <f t="shared" si="2"/>
        <v>346690.45000000112</v>
      </c>
      <c r="L22" s="28">
        <f t="shared" si="3"/>
        <v>0.96689342522593991</v>
      </c>
      <c r="M22" s="28">
        <f>J22/J51</f>
        <v>1.1371819321258083E-2</v>
      </c>
    </row>
    <row r="23" spans="1:13" x14ac:dyDescent="0.2">
      <c r="A23" s="10" t="s">
        <v>20</v>
      </c>
      <c r="B23" s="9" t="s">
        <v>21</v>
      </c>
      <c r="C23" s="102">
        <v>26127</v>
      </c>
      <c r="D23" s="23">
        <v>274935.15000000002</v>
      </c>
      <c r="E23" s="23">
        <f t="shared" si="0"/>
        <v>248808.15000000002</v>
      </c>
      <c r="F23" s="23">
        <v>17025</v>
      </c>
      <c r="G23" s="23">
        <v>102621</v>
      </c>
      <c r="H23" s="23">
        <v>140626.15</v>
      </c>
      <c r="I23" s="23">
        <f t="shared" si="1"/>
        <v>260272.15</v>
      </c>
      <c r="J23" s="23">
        <v>260272.15</v>
      </c>
      <c r="K23" s="23">
        <f t="shared" si="2"/>
        <v>0</v>
      </c>
      <c r="L23" s="28">
        <f t="shared" si="3"/>
        <v>1</v>
      </c>
      <c r="M23" s="28">
        <f>J23/J51</f>
        <v>2.9231521129336732E-4</v>
      </c>
    </row>
    <row r="24" spans="1:13" x14ac:dyDescent="0.2">
      <c r="A24" s="10" t="s">
        <v>71</v>
      </c>
      <c r="B24" s="9" t="s">
        <v>72</v>
      </c>
      <c r="C24" s="102">
        <v>2500000</v>
      </c>
      <c r="D24" s="23">
        <v>7610000</v>
      </c>
      <c r="E24" s="23">
        <f t="shared" si="0"/>
        <v>5110000</v>
      </c>
      <c r="F24" s="23">
        <v>2247600</v>
      </c>
      <c r="G24" s="23">
        <v>1920500</v>
      </c>
      <c r="H24" s="23">
        <v>3441900</v>
      </c>
      <c r="I24" s="23">
        <f t="shared" si="1"/>
        <v>7610000</v>
      </c>
      <c r="J24" s="23">
        <v>7595000</v>
      </c>
      <c r="K24" s="23">
        <f t="shared" si="2"/>
        <v>15000</v>
      </c>
      <c r="L24" s="28">
        <f t="shared" si="3"/>
        <v>0.99802890932982913</v>
      </c>
      <c r="M24" s="28">
        <f>J24/J51</f>
        <v>8.5300483734933787E-3</v>
      </c>
    </row>
    <row r="25" spans="1:13" x14ac:dyDescent="0.2">
      <c r="A25" s="10" t="s">
        <v>22</v>
      </c>
      <c r="B25" s="9" t="s">
        <v>23</v>
      </c>
      <c r="C25" s="102">
        <v>91195034.890000001</v>
      </c>
      <c r="D25" s="23">
        <v>105493121.22</v>
      </c>
      <c r="E25" s="23">
        <f t="shared" si="0"/>
        <v>14298086.329999998</v>
      </c>
      <c r="F25" s="23">
        <v>19572293.760000002</v>
      </c>
      <c r="G25" s="23">
        <v>22827800.649999999</v>
      </c>
      <c r="H25" s="23">
        <f>33498335.03-5000000</f>
        <v>28498335.030000001</v>
      </c>
      <c r="I25" s="23">
        <f t="shared" si="1"/>
        <v>70898429.439999998</v>
      </c>
      <c r="J25" s="23">
        <v>68153931.909999996</v>
      </c>
      <c r="K25" s="23">
        <f t="shared" si="2"/>
        <v>2744497.5300000012</v>
      </c>
      <c r="L25" s="28">
        <f t="shared" si="3"/>
        <v>0.9612897274075356</v>
      </c>
      <c r="M25" s="28">
        <f>J25/J51</f>
        <v>7.654461303964108E-2</v>
      </c>
    </row>
    <row r="26" spans="1:13" ht="22.5" x14ac:dyDescent="0.2">
      <c r="A26" s="10" t="s">
        <v>24</v>
      </c>
      <c r="B26" s="9" t="s">
        <v>25</v>
      </c>
      <c r="C26" s="102">
        <v>3029300</v>
      </c>
      <c r="D26" s="23">
        <v>2475500</v>
      </c>
      <c r="E26" s="23">
        <f t="shared" si="0"/>
        <v>-553800</v>
      </c>
      <c r="F26" s="23">
        <v>270000</v>
      </c>
      <c r="G26" s="23">
        <v>172000</v>
      </c>
      <c r="H26" s="23">
        <v>530932</v>
      </c>
      <c r="I26" s="23">
        <f t="shared" si="1"/>
        <v>972932</v>
      </c>
      <c r="J26" s="23">
        <v>870000</v>
      </c>
      <c r="K26" s="23">
        <f t="shared" si="2"/>
        <v>102932</v>
      </c>
      <c r="L26" s="28">
        <f t="shared" si="3"/>
        <v>0.89420432260425187</v>
      </c>
      <c r="M26" s="28">
        <f>J26/J51</f>
        <v>9.7710889860951142E-4</v>
      </c>
    </row>
    <row r="27" spans="1:13" ht="25.5" x14ac:dyDescent="0.2">
      <c r="A27" s="11" t="s">
        <v>56</v>
      </c>
      <c r="B27" s="5" t="s">
        <v>57</v>
      </c>
      <c r="C27" s="109">
        <f>SUM(C28:C31)</f>
        <v>24963231.469999999</v>
      </c>
      <c r="D27" s="22">
        <v>66341916.729999997</v>
      </c>
      <c r="E27" s="22">
        <f t="shared" si="0"/>
        <v>41378685.259999998</v>
      </c>
      <c r="F27" s="22">
        <v>8539124.2899999991</v>
      </c>
      <c r="G27" s="22">
        <v>17350645.420000002</v>
      </c>
      <c r="H27" s="22">
        <v>21773877.59</v>
      </c>
      <c r="I27" s="22">
        <f t="shared" si="1"/>
        <v>47663647.299999997</v>
      </c>
      <c r="J27" s="22">
        <v>38938520.43</v>
      </c>
      <c r="K27" s="22">
        <f t="shared" si="2"/>
        <v>8725126.8699999973</v>
      </c>
      <c r="L27" s="27">
        <f t="shared" si="3"/>
        <v>0.81694378495453501</v>
      </c>
      <c r="M27" s="27">
        <f>J27/J51</f>
        <v>4.3732384840047427E-2</v>
      </c>
    </row>
    <row r="28" spans="1:13" x14ac:dyDescent="0.2">
      <c r="A28" s="10" t="s">
        <v>26</v>
      </c>
      <c r="B28" s="9" t="s">
        <v>27</v>
      </c>
      <c r="C28" s="102">
        <v>900074.5</v>
      </c>
      <c r="D28" s="23">
        <v>5729557.3099999996</v>
      </c>
      <c r="E28" s="23">
        <f t="shared" si="0"/>
        <v>4829482.8099999996</v>
      </c>
      <c r="F28" s="23">
        <v>472675.27</v>
      </c>
      <c r="G28" s="23">
        <v>1094200.1399999999</v>
      </c>
      <c r="H28" s="23">
        <v>2370446.36</v>
      </c>
      <c r="I28" s="23">
        <f t="shared" si="1"/>
        <v>3937321.7699999996</v>
      </c>
      <c r="J28" s="23">
        <v>3706207.71</v>
      </c>
      <c r="K28" s="23">
        <f t="shared" si="2"/>
        <v>231114.05999999959</v>
      </c>
      <c r="L28" s="28">
        <f t="shared" si="3"/>
        <v>0.94130170875010821</v>
      </c>
      <c r="M28" s="28">
        <f>J28/J51</f>
        <v>4.1624925672829648E-3</v>
      </c>
    </row>
    <row r="29" spans="1:13" x14ac:dyDescent="0.2">
      <c r="A29" s="10" t="s">
        <v>28</v>
      </c>
      <c r="B29" s="9" t="s">
        <v>29</v>
      </c>
      <c r="C29" s="102">
        <v>7191226.8700000001</v>
      </c>
      <c r="D29" s="23">
        <v>39583671.18</v>
      </c>
      <c r="E29" s="23">
        <f t="shared" si="0"/>
        <v>32392444.309999999</v>
      </c>
      <c r="F29" s="23">
        <v>2149823.63</v>
      </c>
      <c r="G29" s="23">
        <v>11084263.67</v>
      </c>
      <c r="H29" s="23">
        <v>15623740.359999999</v>
      </c>
      <c r="I29" s="23">
        <f t="shared" si="1"/>
        <v>28857827.66</v>
      </c>
      <c r="J29" s="23">
        <v>20480577.879999999</v>
      </c>
      <c r="K29" s="23">
        <f t="shared" si="2"/>
        <v>8377249.7800000012</v>
      </c>
      <c r="L29" s="28">
        <f t="shared" si="3"/>
        <v>0.70970615395240733</v>
      </c>
      <c r="M29" s="28">
        <f>J29/J51</f>
        <v>2.3002017120934623E-2</v>
      </c>
    </row>
    <row r="30" spans="1:13" x14ac:dyDescent="0.2">
      <c r="A30" s="10" t="s">
        <v>30</v>
      </c>
      <c r="B30" s="9" t="s">
        <v>31</v>
      </c>
      <c r="C30" s="102">
        <f>11069846.1+200000</f>
        <v>11269846.1</v>
      </c>
      <c r="D30" s="23">
        <v>15237837.26</v>
      </c>
      <c r="E30" s="23">
        <f t="shared" si="0"/>
        <v>3967991.16</v>
      </c>
      <c r="F30" s="23">
        <v>4640927.95</v>
      </c>
      <c r="G30" s="23">
        <v>3569357.57</v>
      </c>
      <c r="H30" s="23">
        <v>2256147.0099999998</v>
      </c>
      <c r="I30" s="23">
        <f t="shared" si="1"/>
        <v>10466432.529999999</v>
      </c>
      <c r="J30" s="23">
        <v>10390072.460000001</v>
      </c>
      <c r="K30" s="23">
        <f t="shared" si="2"/>
        <v>76360.069999998435</v>
      </c>
      <c r="L30" s="28">
        <f t="shared" si="3"/>
        <v>0.99270428870762539</v>
      </c>
      <c r="M30" s="28">
        <f>J30/J51</f>
        <v>1.1669232480303009E-2</v>
      </c>
    </row>
    <row r="31" spans="1:13" ht="22.5" x14ac:dyDescent="0.2">
      <c r="A31" s="10" t="s">
        <v>32</v>
      </c>
      <c r="B31" s="9" t="s">
        <v>33</v>
      </c>
      <c r="C31" s="102">
        <v>5602084</v>
      </c>
      <c r="D31" s="23">
        <v>5790850.9800000004</v>
      </c>
      <c r="E31" s="23">
        <f t="shared" si="0"/>
        <v>188766.98000000045</v>
      </c>
      <c r="F31" s="23">
        <v>1275697.44</v>
      </c>
      <c r="G31" s="23">
        <v>1602824.04</v>
      </c>
      <c r="H31" s="23">
        <v>1523543.86</v>
      </c>
      <c r="I31" s="23">
        <f t="shared" si="1"/>
        <v>4402065.34</v>
      </c>
      <c r="J31" s="23">
        <v>4361662.38</v>
      </c>
      <c r="K31" s="23">
        <f t="shared" si="2"/>
        <v>40402.959999999963</v>
      </c>
      <c r="L31" s="61">
        <f t="shared" si="3"/>
        <v>0.99082181728815499</v>
      </c>
      <c r="M31" s="28">
        <f>J31/J51</f>
        <v>4.898642671526828E-3</v>
      </c>
    </row>
    <row r="32" spans="1:13" x14ac:dyDescent="0.2">
      <c r="A32" s="11" t="s">
        <v>89</v>
      </c>
      <c r="B32" s="15" t="s">
        <v>90</v>
      </c>
      <c r="C32" s="109">
        <v>125400</v>
      </c>
      <c r="D32" s="22">
        <v>75400</v>
      </c>
      <c r="E32" s="22">
        <f t="shared" si="0"/>
        <v>-50000</v>
      </c>
      <c r="F32" s="22">
        <v>0</v>
      </c>
      <c r="G32" s="22">
        <v>13000</v>
      </c>
      <c r="H32" s="22">
        <v>0</v>
      </c>
      <c r="I32" s="22">
        <f t="shared" si="1"/>
        <v>13000</v>
      </c>
      <c r="J32" s="22">
        <v>13000</v>
      </c>
      <c r="K32" s="58">
        <f t="shared" si="2"/>
        <v>0</v>
      </c>
      <c r="L32" s="63">
        <f t="shared" si="3"/>
        <v>1</v>
      </c>
      <c r="M32" s="60">
        <f>J32/J51</f>
        <v>1.4600477795314539E-5</v>
      </c>
    </row>
    <row r="33" spans="1:13" ht="22.5" x14ac:dyDescent="0.2">
      <c r="A33" s="10" t="s">
        <v>73</v>
      </c>
      <c r="B33" s="9" t="s">
        <v>74</v>
      </c>
      <c r="C33" s="102">
        <v>125400</v>
      </c>
      <c r="D33" s="23">
        <v>75400</v>
      </c>
      <c r="E33" s="23">
        <f t="shared" si="0"/>
        <v>-50000</v>
      </c>
      <c r="F33" s="23">
        <v>0</v>
      </c>
      <c r="G33" s="23">
        <v>13000</v>
      </c>
      <c r="H33" s="23">
        <v>0</v>
      </c>
      <c r="I33" s="23">
        <f t="shared" si="1"/>
        <v>13000</v>
      </c>
      <c r="J33" s="23">
        <v>13000</v>
      </c>
      <c r="K33" s="23">
        <f t="shared" si="2"/>
        <v>0</v>
      </c>
      <c r="L33" s="62">
        <f t="shared" si="3"/>
        <v>1</v>
      </c>
      <c r="M33" s="28">
        <f>J33/J51</f>
        <v>1.4600477795314539E-5</v>
      </c>
    </row>
    <row r="34" spans="1:13" x14ac:dyDescent="0.2">
      <c r="A34" s="11" t="s">
        <v>58</v>
      </c>
      <c r="B34" s="5" t="s">
        <v>59</v>
      </c>
      <c r="C34" s="109">
        <v>636854509</v>
      </c>
      <c r="D34" s="22">
        <v>679016087.00999999</v>
      </c>
      <c r="E34" s="22">
        <f t="shared" si="0"/>
        <v>42161578.00999999</v>
      </c>
      <c r="F34" s="22">
        <v>163243221.72999999</v>
      </c>
      <c r="G34" s="22">
        <v>211846926.84</v>
      </c>
      <c r="H34" s="22">
        <v>158530613.47999999</v>
      </c>
      <c r="I34" s="22">
        <f t="shared" si="1"/>
        <v>533620762.04999995</v>
      </c>
      <c r="J34" s="22">
        <v>525927507.92000002</v>
      </c>
      <c r="K34" s="22">
        <f t="shared" si="2"/>
        <v>7693254.1299999356</v>
      </c>
      <c r="L34" s="27">
        <f t="shared" si="3"/>
        <v>0.98558291828742772</v>
      </c>
      <c r="M34" s="27">
        <f>J34/J51</f>
        <v>0.59067637702546705</v>
      </c>
    </row>
    <row r="35" spans="1:13" x14ac:dyDescent="0.2">
      <c r="A35" s="10" t="s">
        <v>34</v>
      </c>
      <c r="B35" s="9" t="s">
        <v>35</v>
      </c>
      <c r="C35" s="102">
        <v>111871785</v>
      </c>
      <c r="D35" s="23">
        <v>94798075.459999993</v>
      </c>
      <c r="E35" s="23">
        <f t="shared" si="0"/>
        <v>-17073709.540000007</v>
      </c>
      <c r="F35" s="23">
        <v>42892449</v>
      </c>
      <c r="G35" s="23">
        <v>25555003</v>
      </c>
      <c r="H35" s="23">
        <v>15534662.460000001</v>
      </c>
      <c r="I35" s="23">
        <f t="shared" si="1"/>
        <v>83982114.460000008</v>
      </c>
      <c r="J35" s="23">
        <v>83350968.099999994</v>
      </c>
      <c r="K35" s="23">
        <f t="shared" si="2"/>
        <v>631146.36000001431</v>
      </c>
      <c r="L35" s="28">
        <f t="shared" si="3"/>
        <v>0.99248475268742342</v>
      </c>
      <c r="M35" s="28">
        <f>J35/J51</f>
        <v>9.3612612227847725E-2</v>
      </c>
    </row>
    <row r="36" spans="1:13" x14ac:dyDescent="0.2">
      <c r="A36" s="10" t="s">
        <v>75</v>
      </c>
      <c r="B36" s="9" t="s">
        <v>76</v>
      </c>
      <c r="C36" s="102">
        <v>499783318</v>
      </c>
      <c r="D36" s="23">
        <v>558450451.5</v>
      </c>
      <c r="E36" s="23">
        <f t="shared" si="0"/>
        <v>58667133.5</v>
      </c>
      <c r="F36" s="23">
        <v>117236379</v>
      </c>
      <c r="G36" s="23">
        <v>173361219.24000001</v>
      </c>
      <c r="H36" s="23">
        <v>137234670.86000001</v>
      </c>
      <c r="I36" s="23">
        <f t="shared" si="1"/>
        <v>427832269.10000002</v>
      </c>
      <c r="J36" s="23">
        <v>421005540.10000002</v>
      </c>
      <c r="K36" s="23">
        <f t="shared" si="2"/>
        <v>6826729</v>
      </c>
      <c r="L36" s="28">
        <f t="shared" si="3"/>
        <v>0.98404344531009569</v>
      </c>
      <c r="M36" s="28">
        <f>J36/J51</f>
        <v>0.47283707999495811</v>
      </c>
    </row>
    <row r="37" spans="1:13" x14ac:dyDescent="0.2">
      <c r="A37" s="10" t="s">
        <v>77</v>
      </c>
      <c r="B37" s="9" t="s">
        <v>78</v>
      </c>
      <c r="C37" s="102">
        <v>11091761</v>
      </c>
      <c r="D37" s="23">
        <v>11259160.619999999</v>
      </c>
      <c r="E37" s="23">
        <f t="shared" si="0"/>
        <v>167399.61999999918</v>
      </c>
      <c r="F37" s="23">
        <v>113269.9</v>
      </c>
      <c r="G37" s="23">
        <v>8370315.4699999997</v>
      </c>
      <c r="H37" s="23">
        <v>2759088.25</v>
      </c>
      <c r="I37" s="23">
        <f t="shared" si="1"/>
        <v>11242673.619999999</v>
      </c>
      <c r="J37" s="23">
        <v>11101099.1</v>
      </c>
      <c r="K37" s="23">
        <f t="shared" si="2"/>
        <v>141574.51999999955</v>
      </c>
      <c r="L37" s="28">
        <f t="shared" si="3"/>
        <v>0.98740739749412032</v>
      </c>
      <c r="M37" s="28">
        <f>J37/J51</f>
        <v>1.2467796224087401E-2</v>
      </c>
    </row>
    <row r="38" spans="1:13" x14ac:dyDescent="0.2">
      <c r="A38" s="10" t="s">
        <v>79</v>
      </c>
      <c r="B38" s="9" t="s">
        <v>80</v>
      </c>
      <c r="C38" s="102">
        <v>14107645</v>
      </c>
      <c r="D38" s="23">
        <v>14508399.43</v>
      </c>
      <c r="E38" s="23">
        <f t="shared" si="0"/>
        <v>400754.4299999997</v>
      </c>
      <c r="F38" s="23">
        <v>3001123.83</v>
      </c>
      <c r="G38" s="23">
        <v>4560389.13</v>
      </c>
      <c r="H38" s="23">
        <v>3002191.91</v>
      </c>
      <c r="I38" s="23">
        <f t="shared" si="1"/>
        <v>10563704.870000001</v>
      </c>
      <c r="J38" s="23">
        <v>10469900.619999999</v>
      </c>
      <c r="K38" s="23">
        <f t="shared" si="2"/>
        <v>93804.250000001863</v>
      </c>
      <c r="L38" s="28">
        <f t="shared" si="3"/>
        <v>0.99112013719103442</v>
      </c>
      <c r="M38" s="28">
        <f>J38/J51</f>
        <v>1.175888857857384E-2</v>
      </c>
    </row>
    <row r="39" spans="1:13" x14ac:dyDescent="0.2">
      <c r="A39" s="11" t="s">
        <v>62</v>
      </c>
      <c r="B39" s="5" t="s">
        <v>61</v>
      </c>
      <c r="C39" s="109">
        <v>81372653</v>
      </c>
      <c r="D39" s="22">
        <v>98157020.739999995</v>
      </c>
      <c r="E39" s="22">
        <f t="shared" si="0"/>
        <v>16784367.739999995</v>
      </c>
      <c r="F39" s="22">
        <v>23680702.75</v>
      </c>
      <c r="G39" s="22">
        <v>30819798.91</v>
      </c>
      <c r="H39" s="22">
        <v>23092560.140000001</v>
      </c>
      <c r="I39" s="22">
        <f t="shared" si="1"/>
        <v>77593061.799999997</v>
      </c>
      <c r="J39" s="22">
        <v>74278127.900000006</v>
      </c>
      <c r="K39" s="22">
        <f t="shared" si="2"/>
        <v>3314933.8999999911</v>
      </c>
      <c r="L39" s="27">
        <f t="shared" si="3"/>
        <v>0.95727795987037601</v>
      </c>
      <c r="M39" s="27">
        <f>J39/J51</f>
        <v>8.3422781313960262E-2</v>
      </c>
    </row>
    <row r="40" spans="1:13" x14ac:dyDescent="0.2">
      <c r="A40" s="10" t="s">
        <v>36</v>
      </c>
      <c r="B40" s="9" t="s">
        <v>37</v>
      </c>
      <c r="C40" s="102">
        <v>73132048</v>
      </c>
      <c r="D40" s="23">
        <v>91115324.109999999</v>
      </c>
      <c r="E40" s="23">
        <f t="shared" si="0"/>
        <v>17983276.109999999</v>
      </c>
      <c r="F40" s="23">
        <v>21587854.449999999</v>
      </c>
      <c r="G40" s="23">
        <v>28705369.91</v>
      </c>
      <c r="H40" s="23">
        <v>21417091.809999999</v>
      </c>
      <c r="I40" s="23">
        <f t="shared" si="1"/>
        <v>71710316.170000002</v>
      </c>
      <c r="J40" s="23">
        <v>68560615.349999994</v>
      </c>
      <c r="K40" s="23">
        <f t="shared" si="2"/>
        <v>3149700.8200000077</v>
      </c>
      <c r="L40" s="28">
        <f t="shared" si="3"/>
        <v>0.95607743783288901</v>
      </c>
      <c r="M40" s="28">
        <f>J40/J51</f>
        <v>7.7001364773136627E-2</v>
      </c>
    </row>
    <row r="41" spans="1:13" ht="22.5" x14ac:dyDescent="0.2">
      <c r="A41" s="10" t="s">
        <v>81</v>
      </c>
      <c r="B41" s="9" t="s">
        <v>82</v>
      </c>
      <c r="C41" s="102">
        <v>8240605</v>
      </c>
      <c r="D41" s="23">
        <v>7041696.6299999999</v>
      </c>
      <c r="E41" s="23">
        <f t="shared" si="0"/>
        <v>-1198908.3700000001</v>
      </c>
      <c r="F41" s="23">
        <v>2092848.3</v>
      </c>
      <c r="G41" s="23">
        <v>2114429</v>
      </c>
      <c r="H41" s="23">
        <v>1675468.33</v>
      </c>
      <c r="I41" s="23">
        <f t="shared" si="1"/>
        <v>5882745.6299999999</v>
      </c>
      <c r="J41" s="23">
        <v>5717512.5499999998</v>
      </c>
      <c r="K41" s="23">
        <f t="shared" si="2"/>
        <v>165233.08000000007</v>
      </c>
      <c r="L41" s="28">
        <f t="shared" si="3"/>
        <v>0.97191225145663829</v>
      </c>
      <c r="M41" s="28">
        <f>J41/J51</f>
        <v>6.4214165408236316E-3</v>
      </c>
    </row>
    <row r="42" spans="1:13" x14ac:dyDescent="0.2">
      <c r="A42" s="11" t="s">
        <v>63</v>
      </c>
      <c r="B42" s="5" t="s">
        <v>60</v>
      </c>
      <c r="C42" s="109">
        <f>SUM(C43:C45)</f>
        <v>65367179.619999997</v>
      </c>
      <c r="D42" s="22">
        <v>86315542.340000004</v>
      </c>
      <c r="E42" s="22">
        <f t="shared" si="0"/>
        <v>20948362.720000006</v>
      </c>
      <c r="F42" s="22">
        <v>17208523.91</v>
      </c>
      <c r="G42" s="22">
        <f>28314762.57+49852.25</f>
        <v>28364614.82</v>
      </c>
      <c r="H42" s="22">
        <f>14014007.6+217140</f>
        <v>14231147.6</v>
      </c>
      <c r="I42" s="22">
        <f t="shared" si="1"/>
        <v>59804286.330000006</v>
      </c>
      <c r="J42" s="22">
        <v>54849458.32</v>
      </c>
      <c r="K42" s="22">
        <f t="shared" si="2"/>
        <v>4954828.0100000054</v>
      </c>
      <c r="L42" s="27">
        <f t="shared" si="3"/>
        <v>0.91714928286813313</v>
      </c>
      <c r="M42" s="27">
        <f>J42/J51</f>
        <v>6.1602176791245411E-2</v>
      </c>
    </row>
    <row r="43" spans="1:13" x14ac:dyDescent="0.2">
      <c r="A43" s="10" t="s">
        <v>38</v>
      </c>
      <c r="B43" s="9" t="s">
        <v>39</v>
      </c>
      <c r="C43" s="102">
        <v>5461826.4299999997</v>
      </c>
      <c r="D43" s="23">
        <v>5680271</v>
      </c>
      <c r="E43" s="23">
        <f t="shared" si="0"/>
        <v>218444.5700000003</v>
      </c>
      <c r="F43" s="23">
        <v>1297021.55</v>
      </c>
      <c r="G43" s="23">
        <v>1304830.17</v>
      </c>
      <c r="H43" s="23">
        <v>1545538.03</v>
      </c>
      <c r="I43" s="23">
        <f t="shared" si="1"/>
        <v>4147389.75</v>
      </c>
      <c r="J43" s="23">
        <v>4031931.45</v>
      </c>
      <c r="K43" s="23">
        <f t="shared" si="2"/>
        <v>115458.29999999981</v>
      </c>
      <c r="L43" s="28">
        <f t="shared" si="3"/>
        <v>0.97216121296533564</v>
      </c>
      <c r="M43" s="28">
        <f>J43/J51</f>
        <v>4.5283173544581048E-3</v>
      </c>
    </row>
    <row r="44" spans="1:13" x14ac:dyDescent="0.2">
      <c r="A44" s="10" t="s">
        <v>40</v>
      </c>
      <c r="B44" s="9" t="s">
        <v>41</v>
      </c>
      <c r="C44" s="102">
        <f>51728253.19+655000</f>
        <v>52383253.189999998</v>
      </c>
      <c r="D44" s="23">
        <v>74121171.340000004</v>
      </c>
      <c r="E44" s="23">
        <f t="shared" si="0"/>
        <v>21737918.150000006</v>
      </c>
      <c r="F44" s="23">
        <v>14396502.359999999</v>
      </c>
      <c r="G44" s="23">
        <f>24888932.4+49852.25</f>
        <v>24938784.649999999</v>
      </c>
      <c r="H44" s="23">
        <f>10347469.57+217140</f>
        <v>10564609.57</v>
      </c>
      <c r="I44" s="23">
        <f t="shared" si="1"/>
        <v>49899896.579999998</v>
      </c>
      <c r="J44" s="23">
        <v>47060292.020000003</v>
      </c>
      <c r="K44" s="23">
        <f t="shared" si="2"/>
        <v>2839604.5599999949</v>
      </c>
      <c r="L44" s="28">
        <f t="shared" si="3"/>
        <v>0.94309397905369374</v>
      </c>
      <c r="M44" s="28">
        <f>J44/J51</f>
        <v>5.2854057590694468E-2</v>
      </c>
    </row>
    <row r="45" spans="1:13" x14ac:dyDescent="0.2">
      <c r="A45" s="10" t="s">
        <v>83</v>
      </c>
      <c r="B45" s="9" t="s">
        <v>84</v>
      </c>
      <c r="C45" s="102">
        <v>7522100</v>
      </c>
      <c r="D45" s="23">
        <v>6514100</v>
      </c>
      <c r="E45" s="23">
        <f t="shared" si="0"/>
        <v>-1008000</v>
      </c>
      <c r="F45" s="23">
        <v>1515000</v>
      </c>
      <c r="G45" s="23">
        <v>2121000</v>
      </c>
      <c r="H45" s="23">
        <v>2121000</v>
      </c>
      <c r="I45" s="23">
        <f t="shared" si="1"/>
        <v>5757000</v>
      </c>
      <c r="J45" s="23">
        <v>3757234.85</v>
      </c>
      <c r="K45" s="23">
        <f t="shared" si="2"/>
        <v>1999765.15</v>
      </c>
      <c r="L45" s="28">
        <f t="shared" si="3"/>
        <v>0.65263763244745532</v>
      </c>
      <c r="M45" s="28">
        <f>J45/J51</f>
        <v>4.2198018460928429E-3</v>
      </c>
    </row>
    <row r="46" spans="1:13" x14ac:dyDescent="0.2">
      <c r="A46" s="11" t="s">
        <v>64</v>
      </c>
      <c r="B46" s="5" t="s">
        <v>106</v>
      </c>
      <c r="C46" s="109">
        <v>1755396</v>
      </c>
      <c r="D46" s="22">
        <v>2615646.4</v>
      </c>
      <c r="E46" s="22">
        <f t="shared" si="0"/>
        <v>860250.39999999991</v>
      </c>
      <c r="F46" s="22">
        <v>537929.16</v>
      </c>
      <c r="G46" s="22">
        <v>682509.79</v>
      </c>
      <c r="H46" s="22">
        <v>854328.44</v>
      </c>
      <c r="I46" s="22">
        <f t="shared" si="1"/>
        <v>2074767.3900000001</v>
      </c>
      <c r="J46" s="22">
        <v>1932464.8</v>
      </c>
      <c r="K46" s="22">
        <f t="shared" si="2"/>
        <v>142302.59000000008</v>
      </c>
      <c r="L46" s="27">
        <f t="shared" si="3"/>
        <v>0.93141274984083877</v>
      </c>
      <c r="M46" s="27">
        <f>J46/J51</f>
        <v>2.1703776463559196E-3</v>
      </c>
    </row>
    <row r="47" spans="1:13" x14ac:dyDescent="0.2">
      <c r="A47" s="10" t="s">
        <v>42</v>
      </c>
      <c r="B47" s="9" t="s">
        <v>43</v>
      </c>
      <c r="C47" s="102">
        <v>1755396</v>
      </c>
      <c r="D47" s="23">
        <v>2615646.4</v>
      </c>
      <c r="E47" s="23">
        <f t="shared" si="0"/>
        <v>860250.39999999991</v>
      </c>
      <c r="F47" s="23">
        <v>537929.16</v>
      </c>
      <c r="G47" s="23">
        <v>682509.79</v>
      </c>
      <c r="H47" s="23">
        <v>854328.44</v>
      </c>
      <c r="I47" s="23">
        <f t="shared" si="1"/>
        <v>2074767.3900000001</v>
      </c>
      <c r="J47" s="23">
        <v>1932464.8</v>
      </c>
      <c r="K47" s="23">
        <f t="shared" si="2"/>
        <v>142302.59000000008</v>
      </c>
      <c r="L47" s="28">
        <f t="shared" si="3"/>
        <v>0.93141274984083877</v>
      </c>
      <c r="M47" s="28">
        <f>J47/J51</f>
        <v>2.1703776463559196E-3</v>
      </c>
    </row>
    <row r="48" spans="1:13" x14ac:dyDescent="0.2">
      <c r="A48" s="11" t="s">
        <v>91</v>
      </c>
      <c r="B48" s="15" t="s">
        <v>92</v>
      </c>
      <c r="C48" s="109">
        <v>6068414</v>
      </c>
      <c r="D48" s="22">
        <v>6318414</v>
      </c>
      <c r="E48" s="22">
        <f t="shared" si="0"/>
        <v>250000</v>
      </c>
      <c r="F48" s="22">
        <v>1944334</v>
      </c>
      <c r="G48" s="22">
        <v>1534271</v>
      </c>
      <c r="H48" s="22">
        <v>1530072</v>
      </c>
      <c r="I48" s="22">
        <f t="shared" si="1"/>
        <v>5008677</v>
      </c>
      <c r="J48" s="22">
        <v>4626319</v>
      </c>
      <c r="K48" s="22">
        <f t="shared" si="2"/>
        <v>382358</v>
      </c>
      <c r="L48" s="27">
        <f t="shared" si="3"/>
        <v>0.92366087891073834</v>
      </c>
      <c r="M48" s="27">
        <f>J48/J51</f>
        <v>5.1958821410416746E-3</v>
      </c>
    </row>
    <row r="49" spans="1:13" x14ac:dyDescent="0.2">
      <c r="A49" s="10" t="s">
        <v>85</v>
      </c>
      <c r="B49" s="9" t="s">
        <v>86</v>
      </c>
      <c r="C49" s="102">
        <v>4972414</v>
      </c>
      <c r="D49" s="23">
        <v>4972414</v>
      </c>
      <c r="E49" s="23">
        <f t="shared" si="0"/>
        <v>0</v>
      </c>
      <c r="F49" s="23">
        <v>1514034</v>
      </c>
      <c r="G49" s="23">
        <v>1134571</v>
      </c>
      <c r="H49" s="23">
        <v>1147072</v>
      </c>
      <c r="I49" s="23">
        <f t="shared" si="1"/>
        <v>3795677</v>
      </c>
      <c r="J49" s="23">
        <v>3413319</v>
      </c>
      <c r="K49" s="23">
        <f t="shared" si="2"/>
        <v>382358</v>
      </c>
      <c r="L49" s="28">
        <f t="shared" si="3"/>
        <v>0.89926487422401857</v>
      </c>
      <c r="M49" s="28">
        <f>J49/J51</f>
        <v>3.8335452513711715E-3</v>
      </c>
    </row>
    <row r="50" spans="1:13" x14ac:dyDescent="0.2">
      <c r="A50" s="10" t="s">
        <v>87</v>
      </c>
      <c r="B50" s="9" t="s">
        <v>88</v>
      </c>
      <c r="C50" s="102">
        <v>1096000</v>
      </c>
      <c r="D50" s="23">
        <v>1346000</v>
      </c>
      <c r="E50" s="23">
        <f t="shared" si="0"/>
        <v>250000</v>
      </c>
      <c r="F50" s="23">
        <v>430300</v>
      </c>
      <c r="G50" s="23">
        <v>399700</v>
      </c>
      <c r="H50" s="23">
        <v>383000</v>
      </c>
      <c r="I50" s="23">
        <f t="shared" si="1"/>
        <v>1213000</v>
      </c>
      <c r="J50" s="23">
        <v>1213000</v>
      </c>
      <c r="K50" s="23">
        <f t="shared" si="2"/>
        <v>0</v>
      </c>
      <c r="L50" s="28">
        <f t="shared" si="3"/>
        <v>1</v>
      </c>
      <c r="M50" s="28">
        <f>J50/J51</f>
        <v>1.3623368896705029E-3</v>
      </c>
    </row>
    <row r="51" spans="1:13" x14ac:dyDescent="0.2">
      <c r="A51" s="12"/>
      <c r="B51" s="13" t="s">
        <v>105</v>
      </c>
      <c r="C51" s="110">
        <f>C6+C15+C17+C21+C27+C32+C34+C39+C42+C46+C48</f>
        <v>1064739128.47</v>
      </c>
      <c r="D51" s="24">
        <v>1219401170.01</v>
      </c>
      <c r="E51" s="24">
        <f t="shared" si="0"/>
        <v>154662041.53999996</v>
      </c>
      <c r="F51" s="24">
        <v>270701968.43000001</v>
      </c>
      <c r="G51" s="24">
        <f>357915948.28+49852.25</f>
        <v>357965800.52999997</v>
      </c>
      <c r="H51" s="24">
        <f>302475651.31+217140-5000000</f>
        <v>297692791.31</v>
      </c>
      <c r="I51" s="24">
        <f t="shared" si="1"/>
        <v>926360560.26999998</v>
      </c>
      <c r="J51" s="24">
        <f>890480786.31-98965.78</f>
        <v>890381820.52999997</v>
      </c>
      <c r="K51" s="24">
        <f t="shared" si="2"/>
        <v>35978739.74000001</v>
      </c>
      <c r="L51" s="29">
        <f t="shared" si="3"/>
        <v>0.96116119221492602</v>
      </c>
      <c r="M51" s="29">
        <f>SUM(M6:M50)/2</f>
        <v>1</v>
      </c>
    </row>
    <row r="52" spans="1:13" ht="57.75" customHeight="1" x14ac:dyDescent="0.2">
      <c r="A52" s="10"/>
      <c r="B52" s="30" t="s">
        <v>107</v>
      </c>
      <c r="C52" s="102">
        <f>'по КЦСР'!C254</f>
        <v>510133286.19</v>
      </c>
      <c r="D52" s="23">
        <f>'по КЦСР'!K302</f>
        <v>555161822.73000002</v>
      </c>
      <c r="E52" s="23">
        <f t="shared" si="0"/>
        <v>45028536.540000021</v>
      </c>
      <c r="F52" s="23">
        <f>'по КЦСР'!L302</f>
        <v>115694231</v>
      </c>
      <c r="G52" s="23">
        <f>'по КЦСР'!M302</f>
        <v>187809949.50999996</v>
      </c>
      <c r="H52" s="23">
        <f>'по КЦСР'!N302</f>
        <v>134187226.5</v>
      </c>
      <c r="I52" s="23">
        <f>SUM(F52:H52)</f>
        <v>437691407.00999999</v>
      </c>
      <c r="J52" s="23">
        <f>'по КЦСР'!O302</f>
        <v>421601063.03000003</v>
      </c>
      <c r="K52" s="23">
        <f t="shared" ref="K52" si="4">I52-J52</f>
        <v>16090343.979999959</v>
      </c>
      <c r="L52" s="28">
        <f t="shared" ref="L52" si="5">J52/I52</f>
        <v>0.96323815427422288</v>
      </c>
      <c r="M52" s="28">
        <f>J52/J51</f>
        <v>0.47350591994234775</v>
      </c>
    </row>
    <row r="54" spans="1:13" hidden="1" x14ac:dyDescent="0.2">
      <c r="D54" s="25">
        <v>1098513319</v>
      </c>
      <c r="J54" s="25">
        <v>244857388.30000001</v>
      </c>
    </row>
    <row r="55" spans="1:13" hidden="1" x14ac:dyDescent="0.2">
      <c r="D55" s="26">
        <f>D54-D51</f>
        <v>-120887851.00999999</v>
      </c>
      <c r="J55" s="26">
        <f>J54-J51</f>
        <v>-645524432.23000002</v>
      </c>
    </row>
    <row r="56" spans="1:13" x14ac:dyDescent="0.2">
      <c r="A56" s="7" t="s">
        <v>94</v>
      </c>
    </row>
  </sheetData>
  <mergeCells count="1">
    <mergeCell ref="A2:M2"/>
  </mergeCell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4"/>
  <sheetViews>
    <sheetView topLeftCell="H1" workbookViewId="0">
      <pane xSplit="2" ySplit="11" topLeftCell="J300" activePane="bottomRight" state="frozen"/>
      <selection activeCell="H1" sqref="H1"/>
      <selection pane="topRight" activeCell="J1" sqref="J1"/>
      <selection pane="bottomLeft" activeCell="H12" sqref="H12"/>
      <selection pane="bottomRight" activeCell="L224" sqref="L224"/>
    </sheetView>
  </sheetViews>
  <sheetFormatPr defaultRowHeight="12.75" x14ac:dyDescent="0.2"/>
  <cols>
    <col min="1" max="1" width="5" hidden="1" customWidth="1"/>
    <col min="2" max="2" width="55.85546875" hidden="1" customWidth="1"/>
    <col min="3" max="7" width="15.42578125" hidden="1" customWidth="1"/>
    <col min="8" max="8" width="5.42578125" customWidth="1"/>
    <col min="9" max="9" width="41.28515625" customWidth="1"/>
    <col min="10" max="10" width="13.85546875" bestFit="1" customWidth="1"/>
    <col min="11" max="12" width="13.85546875" style="118" bestFit="1" customWidth="1"/>
    <col min="13" max="13" width="13.85546875" style="118" customWidth="1"/>
    <col min="14" max="15" width="13.85546875" style="118" bestFit="1" customWidth="1"/>
    <col min="16" max="16" width="11.5703125" style="118" customWidth="1"/>
    <col min="17" max="17" width="9.140625" style="118"/>
    <col min="251" max="251" width="10.28515625" customWidth="1"/>
    <col min="252" max="252" width="30.7109375" customWidth="1"/>
    <col min="253" max="256" width="15.42578125" customWidth="1"/>
    <col min="257" max="257" width="13.140625" bestFit="1" customWidth="1"/>
    <col min="507" max="507" width="10.28515625" customWidth="1"/>
    <col min="508" max="508" width="30.7109375" customWidth="1"/>
    <col min="509" max="512" width="15.42578125" customWidth="1"/>
    <col min="513" max="513" width="13.140625" bestFit="1" customWidth="1"/>
    <col min="763" max="763" width="10.28515625" customWidth="1"/>
    <col min="764" max="764" width="30.7109375" customWidth="1"/>
    <col min="765" max="768" width="15.42578125" customWidth="1"/>
    <col min="769" max="769" width="13.140625" bestFit="1" customWidth="1"/>
    <col min="1019" max="1019" width="10.28515625" customWidth="1"/>
    <col min="1020" max="1020" width="30.7109375" customWidth="1"/>
    <col min="1021" max="1024" width="15.42578125" customWidth="1"/>
    <col min="1025" max="1025" width="13.140625" bestFit="1" customWidth="1"/>
    <col min="1275" max="1275" width="10.28515625" customWidth="1"/>
    <col min="1276" max="1276" width="30.7109375" customWidth="1"/>
    <col min="1277" max="1280" width="15.42578125" customWidth="1"/>
    <col min="1281" max="1281" width="13.140625" bestFit="1" customWidth="1"/>
    <col min="1531" max="1531" width="10.28515625" customWidth="1"/>
    <col min="1532" max="1532" width="30.7109375" customWidth="1"/>
    <col min="1533" max="1536" width="15.42578125" customWidth="1"/>
    <col min="1537" max="1537" width="13.140625" bestFit="1" customWidth="1"/>
    <col min="1787" max="1787" width="10.28515625" customWidth="1"/>
    <col min="1788" max="1788" width="30.7109375" customWidth="1"/>
    <col min="1789" max="1792" width="15.42578125" customWidth="1"/>
    <col min="1793" max="1793" width="13.140625" bestFit="1" customWidth="1"/>
    <col min="2043" max="2043" width="10.28515625" customWidth="1"/>
    <col min="2044" max="2044" width="30.7109375" customWidth="1"/>
    <col min="2045" max="2048" width="15.42578125" customWidth="1"/>
    <col min="2049" max="2049" width="13.140625" bestFit="1" customWidth="1"/>
    <col min="2299" max="2299" width="10.28515625" customWidth="1"/>
    <col min="2300" max="2300" width="30.7109375" customWidth="1"/>
    <col min="2301" max="2304" width="15.42578125" customWidth="1"/>
    <col min="2305" max="2305" width="13.140625" bestFit="1" customWidth="1"/>
    <col min="2555" max="2555" width="10.28515625" customWidth="1"/>
    <col min="2556" max="2556" width="30.7109375" customWidth="1"/>
    <col min="2557" max="2560" width="15.42578125" customWidth="1"/>
    <col min="2561" max="2561" width="13.140625" bestFit="1" customWidth="1"/>
    <col min="2811" max="2811" width="10.28515625" customWidth="1"/>
    <col min="2812" max="2812" width="30.7109375" customWidth="1"/>
    <col min="2813" max="2816" width="15.42578125" customWidth="1"/>
    <col min="2817" max="2817" width="13.140625" bestFit="1" customWidth="1"/>
    <col min="3067" max="3067" width="10.28515625" customWidth="1"/>
    <col min="3068" max="3068" width="30.7109375" customWidth="1"/>
    <col min="3069" max="3072" width="15.42578125" customWidth="1"/>
    <col min="3073" max="3073" width="13.140625" bestFit="1" customWidth="1"/>
    <col min="3323" max="3323" width="10.28515625" customWidth="1"/>
    <col min="3324" max="3324" width="30.7109375" customWidth="1"/>
    <col min="3325" max="3328" width="15.42578125" customWidth="1"/>
    <col min="3329" max="3329" width="13.140625" bestFit="1" customWidth="1"/>
    <col min="3579" max="3579" width="10.28515625" customWidth="1"/>
    <col min="3580" max="3580" width="30.7109375" customWidth="1"/>
    <col min="3581" max="3584" width="15.42578125" customWidth="1"/>
    <col min="3585" max="3585" width="13.140625" bestFit="1" customWidth="1"/>
    <col min="3835" max="3835" width="10.28515625" customWidth="1"/>
    <col min="3836" max="3836" width="30.7109375" customWidth="1"/>
    <col min="3837" max="3840" width="15.42578125" customWidth="1"/>
    <col min="3841" max="3841" width="13.140625" bestFit="1" customWidth="1"/>
    <col min="4091" max="4091" width="10.28515625" customWidth="1"/>
    <col min="4092" max="4092" width="30.7109375" customWidth="1"/>
    <col min="4093" max="4096" width="15.42578125" customWidth="1"/>
    <col min="4097" max="4097" width="13.140625" bestFit="1" customWidth="1"/>
    <col min="4347" max="4347" width="10.28515625" customWidth="1"/>
    <col min="4348" max="4348" width="30.7109375" customWidth="1"/>
    <col min="4349" max="4352" width="15.42578125" customWidth="1"/>
    <col min="4353" max="4353" width="13.140625" bestFit="1" customWidth="1"/>
    <col min="4603" max="4603" width="10.28515625" customWidth="1"/>
    <col min="4604" max="4604" width="30.7109375" customWidth="1"/>
    <col min="4605" max="4608" width="15.42578125" customWidth="1"/>
    <col min="4609" max="4609" width="13.140625" bestFit="1" customWidth="1"/>
    <col min="4859" max="4859" width="10.28515625" customWidth="1"/>
    <col min="4860" max="4860" width="30.7109375" customWidth="1"/>
    <col min="4861" max="4864" width="15.42578125" customWidth="1"/>
    <col min="4865" max="4865" width="13.140625" bestFit="1" customWidth="1"/>
    <col min="5115" max="5115" width="10.28515625" customWidth="1"/>
    <col min="5116" max="5116" width="30.7109375" customWidth="1"/>
    <col min="5117" max="5120" width="15.42578125" customWidth="1"/>
    <col min="5121" max="5121" width="13.140625" bestFit="1" customWidth="1"/>
    <col min="5371" max="5371" width="10.28515625" customWidth="1"/>
    <col min="5372" max="5372" width="30.7109375" customWidth="1"/>
    <col min="5373" max="5376" width="15.42578125" customWidth="1"/>
    <col min="5377" max="5377" width="13.140625" bestFit="1" customWidth="1"/>
    <col min="5627" max="5627" width="10.28515625" customWidth="1"/>
    <col min="5628" max="5628" width="30.7109375" customWidth="1"/>
    <col min="5629" max="5632" width="15.42578125" customWidth="1"/>
    <col min="5633" max="5633" width="13.140625" bestFit="1" customWidth="1"/>
    <col min="5883" max="5883" width="10.28515625" customWidth="1"/>
    <col min="5884" max="5884" width="30.7109375" customWidth="1"/>
    <col min="5885" max="5888" width="15.42578125" customWidth="1"/>
    <col min="5889" max="5889" width="13.140625" bestFit="1" customWidth="1"/>
    <col min="6139" max="6139" width="10.28515625" customWidth="1"/>
    <col min="6140" max="6140" width="30.7109375" customWidth="1"/>
    <col min="6141" max="6144" width="15.42578125" customWidth="1"/>
    <col min="6145" max="6145" width="13.140625" bestFit="1" customWidth="1"/>
    <col min="6395" max="6395" width="10.28515625" customWidth="1"/>
    <col min="6396" max="6396" width="30.7109375" customWidth="1"/>
    <col min="6397" max="6400" width="15.42578125" customWidth="1"/>
    <col min="6401" max="6401" width="13.140625" bestFit="1" customWidth="1"/>
    <col min="6651" max="6651" width="10.28515625" customWidth="1"/>
    <col min="6652" max="6652" width="30.7109375" customWidth="1"/>
    <col min="6653" max="6656" width="15.42578125" customWidth="1"/>
    <col min="6657" max="6657" width="13.140625" bestFit="1" customWidth="1"/>
    <col min="6907" max="6907" width="10.28515625" customWidth="1"/>
    <col min="6908" max="6908" width="30.7109375" customWidth="1"/>
    <col min="6909" max="6912" width="15.42578125" customWidth="1"/>
    <col min="6913" max="6913" width="13.140625" bestFit="1" customWidth="1"/>
    <col min="7163" max="7163" width="10.28515625" customWidth="1"/>
    <col min="7164" max="7164" width="30.7109375" customWidth="1"/>
    <col min="7165" max="7168" width="15.42578125" customWidth="1"/>
    <col min="7169" max="7169" width="13.140625" bestFit="1" customWidth="1"/>
    <col min="7419" max="7419" width="10.28515625" customWidth="1"/>
    <col min="7420" max="7420" width="30.7109375" customWidth="1"/>
    <col min="7421" max="7424" width="15.42578125" customWidth="1"/>
    <col min="7425" max="7425" width="13.140625" bestFit="1" customWidth="1"/>
    <col min="7675" max="7675" width="10.28515625" customWidth="1"/>
    <col min="7676" max="7676" width="30.7109375" customWidth="1"/>
    <col min="7677" max="7680" width="15.42578125" customWidth="1"/>
    <col min="7681" max="7681" width="13.140625" bestFit="1" customWidth="1"/>
    <col min="7931" max="7931" width="10.28515625" customWidth="1"/>
    <col min="7932" max="7932" width="30.7109375" customWidth="1"/>
    <col min="7933" max="7936" width="15.42578125" customWidth="1"/>
    <col min="7937" max="7937" width="13.140625" bestFit="1" customWidth="1"/>
    <col min="8187" max="8187" width="10.28515625" customWidth="1"/>
    <col min="8188" max="8188" width="30.7109375" customWidth="1"/>
    <col min="8189" max="8192" width="15.42578125" customWidth="1"/>
    <col min="8193" max="8193" width="13.140625" bestFit="1" customWidth="1"/>
    <col min="8443" max="8443" width="10.28515625" customWidth="1"/>
    <col min="8444" max="8444" width="30.7109375" customWidth="1"/>
    <col min="8445" max="8448" width="15.42578125" customWidth="1"/>
    <col min="8449" max="8449" width="13.140625" bestFit="1" customWidth="1"/>
    <col min="8699" max="8699" width="10.28515625" customWidth="1"/>
    <col min="8700" max="8700" width="30.7109375" customWidth="1"/>
    <col min="8701" max="8704" width="15.42578125" customWidth="1"/>
    <col min="8705" max="8705" width="13.140625" bestFit="1" customWidth="1"/>
    <col min="8955" max="8955" width="10.28515625" customWidth="1"/>
    <col min="8956" max="8956" width="30.7109375" customWidth="1"/>
    <col min="8957" max="8960" width="15.42578125" customWidth="1"/>
    <col min="8961" max="8961" width="13.140625" bestFit="1" customWidth="1"/>
    <col min="9211" max="9211" width="10.28515625" customWidth="1"/>
    <col min="9212" max="9212" width="30.7109375" customWidth="1"/>
    <col min="9213" max="9216" width="15.42578125" customWidth="1"/>
    <col min="9217" max="9217" width="13.140625" bestFit="1" customWidth="1"/>
    <col min="9467" max="9467" width="10.28515625" customWidth="1"/>
    <col min="9468" max="9468" width="30.7109375" customWidth="1"/>
    <col min="9469" max="9472" width="15.42578125" customWidth="1"/>
    <col min="9473" max="9473" width="13.140625" bestFit="1" customWidth="1"/>
    <col min="9723" max="9723" width="10.28515625" customWidth="1"/>
    <col min="9724" max="9724" width="30.7109375" customWidth="1"/>
    <col min="9725" max="9728" width="15.42578125" customWidth="1"/>
    <col min="9729" max="9729" width="13.140625" bestFit="1" customWidth="1"/>
    <col min="9979" max="9979" width="10.28515625" customWidth="1"/>
    <col min="9980" max="9980" width="30.7109375" customWidth="1"/>
    <col min="9981" max="9984" width="15.42578125" customWidth="1"/>
    <col min="9985" max="9985" width="13.140625" bestFit="1" customWidth="1"/>
    <col min="10235" max="10235" width="10.28515625" customWidth="1"/>
    <col min="10236" max="10236" width="30.7109375" customWidth="1"/>
    <col min="10237" max="10240" width="15.42578125" customWidth="1"/>
    <col min="10241" max="10241" width="13.140625" bestFit="1" customWidth="1"/>
    <col min="10491" max="10491" width="10.28515625" customWidth="1"/>
    <col min="10492" max="10492" width="30.7109375" customWidth="1"/>
    <col min="10493" max="10496" width="15.42578125" customWidth="1"/>
    <col min="10497" max="10497" width="13.140625" bestFit="1" customWidth="1"/>
    <col min="10747" max="10747" width="10.28515625" customWidth="1"/>
    <col min="10748" max="10748" width="30.7109375" customWidth="1"/>
    <col min="10749" max="10752" width="15.42578125" customWidth="1"/>
    <col min="10753" max="10753" width="13.140625" bestFit="1" customWidth="1"/>
    <col min="11003" max="11003" width="10.28515625" customWidth="1"/>
    <col min="11004" max="11004" width="30.7109375" customWidth="1"/>
    <col min="11005" max="11008" width="15.42578125" customWidth="1"/>
    <col min="11009" max="11009" width="13.140625" bestFit="1" customWidth="1"/>
    <col min="11259" max="11259" width="10.28515625" customWidth="1"/>
    <col min="11260" max="11260" width="30.7109375" customWidth="1"/>
    <col min="11261" max="11264" width="15.42578125" customWidth="1"/>
    <col min="11265" max="11265" width="13.140625" bestFit="1" customWidth="1"/>
    <col min="11515" max="11515" width="10.28515625" customWidth="1"/>
    <col min="11516" max="11516" width="30.7109375" customWidth="1"/>
    <col min="11517" max="11520" width="15.42578125" customWidth="1"/>
    <col min="11521" max="11521" width="13.140625" bestFit="1" customWidth="1"/>
    <col min="11771" max="11771" width="10.28515625" customWidth="1"/>
    <col min="11772" max="11772" width="30.7109375" customWidth="1"/>
    <col min="11773" max="11776" width="15.42578125" customWidth="1"/>
    <col min="11777" max="11777" width="13.140625" bestFit="1" customWidth="1"/>
    <col min="12027" max="12027" width="10.28515625" customWidth="1"/>
    <col min="12028" max="12028" width="30.7109375" customWidth="1"/>
    <col min="12029" max="12032" width="15.42578125" customWidth="1"/>
    <col min="12033" max="12033" width="13.140625" bestFit="1" customWidth="1"/>
    <col min="12283" max="12283" width="10.28515625" customWidth="1"/>
    <col min="12284" max="12284" width="30.7109375" customWidth="1"/>
    <col min="12285" max="12288" width="15.42578125" customWidth="1"/>
    <col min="12289" max="12289" width="13.140625" bestFit="1" customWidth="1"/>
    <col min="12539" max="12539" width="10.28515625" customWidth="1"/>
    <col min="12540" max="12540" width="30.7109375" customWidth="1"/>
    <col min="12541" max="12544" width="15.42578125" customWidth="1"/>
    <col min="12545" max="12545" width="13.140625" bestFit="1" customWidth="1"/>
    <col min="12795" max="12795" width="10.28515625" customWidth="1"/>
    <col min="12796" max="12796" width="30.7109375" customWidth="1"/>
    <col min="12797" max="12800" width="15.42578125" customWidth="1"/>
    <col min="12801" max="12801" width="13.140625" bestFit="1" customWidth="1"/>
    <col min="13051" max="13051" width="10.28515625" customWidth="1"/>
    <col min="13052" max="13052" width="30.7109375" customWidth="1"/>
    <col min="13053" max="13056" width="15.42578125" customWidth="1"/>
    <col min="13057" max="13057" width="13.140625" bestFit="1" customWidth="1"/>
    <col min="13307" max="13307" width="10.28515625" customWidth="1"/>
    <col min="13308" max="13308" width="30.7109375" customWidth="1"/>
    <col min="13309" max="13312" width="15.42578125" customWidth="1"/>
    <col min="13313" max="13313" width="13.140625" bestFit="1" customWidth="1"/>
    <col min="13563" max="13563" width="10.28515625" customWidth="1"/>
    <col min="13564" max="13564" width="30.7109375" customWidth="1"/>
    <col min="13565" max="13568" width="15.42578125" customWidth="1"/>
    <col min="13569" max="13569" width="13.140625" bestFit="1" customWidth="1"/>
    <col min="13819" max="13819" width="10.28515625" customWidth="1"/>
    <col min="13820" max="13820" width="30.7109375" customWidth="1"/>
    <col min="13821" max="13824" width="15.42578125" customWidth="1"/>
    <col min="13825" max="13825" width="13.140625" bestFit="1" customWidth="1"/>
    <col min="14075" max="14075" width="10.28515625" customWidth="1"/>
    <col min="14076" max="14076" width="30.7109375" customWidth="1"/>
    <col min="14077" max="14080" width="15.42578125" customWidth="1"/>
    <col min="14081" max="14081" width="13.140625" bestFit="1" customWidth="1"/>
    <col min="14331" max="14331" width="10.28515625" customWidth="1"/>
    <col min="14332" max="14332" width="30.7109375" customWidth="1"/>
    <col min="14333" max="14336" width="15.42578125" customWidth="1"/>
    <col min="14337" max="14337" width="13.140625" bestFit="1" customWidth="1"/>
    <col min="14587" max="14587" width="10.28515625" customWidth="1"/>
    <col min="14588" max="14588" width="30.7109375" customWidth="1"/>
    <col min="14589" max="14592" width="15.42578125" customWidth="1"/>
    <col min="14593" max="14593" width="13.140625" bestFit="1" customWidth="1"/>
    <col min="14843" max="14843" width="10.28515625" customWidth="1"/>
    <col min="14844" max="14844" width="30.7109375" customWidth="1"/>
    <col min="14845" max="14848" width="15.42578125" customWidth="1"/>
    <col min="14849" max="14849" width="13.140625" bestFit="1" customWidth="1"/>
    <col min="15099" max="15099" width="10.28515625" customWidth="1"/>
    <col min="15100" max="15100" width="30.7109375" customWidth="1"/>
    <col min="15101" max="15104" width="15.42578125" customWidth="1"/>
    <col min="15105" max="15105" width="13.140625" bestFit="1" customWidth="1"/>
    <col min="15355" max="15355" width="10.28515625" customWidth="1"/>
    <col min="15356" max="15356" width="30.7109375" customWidth="1"/>
    <col min="15357" max="15360" width="15.42578125" customWidth="1"/>
    <col min="15361" max="15361" width="13.140625" bestFit="1" customWidth="1"/>
    <col min="15611" max="15611" width="10.28515625" customWidth="1"/>
    <col min="15612" max="15612" width="30.7109375" customWidth="1"/>
    <col min="15613" max="15616" width="15.42578125" customWidth="1"/>
    <col min="15617" max="15617" width="13.140625" bestFit="1" customWidth="1"/>
    <col min="15867" max="15867" width="10.28515625" customWidth="1"/>
    <col min="15868" max="15868" width="30.7109375" customWidth="1"/>
    <col min="15869" max="15872" width="15.42578125" customWidth="1"/>
    <col min="15873" max="15873" width="13.140625" bestFit="1" customWidth="1"/>
    <col min="16123" max="16123" width="10.28515625" customWidth="1"/>
    <col min="16124" max="16124" width="30.7109375" customWidth="1"/>
    <col min="16125" max="16128" width="15.42578125" customWidth="1"/>
    <col min="16129" max="16129" width="13.140625" bestFit="1" customWidth="1"/>
  </cols>
  <sheetData>
    <row r="1" spans="1:17" x14ac:dyDescent="0.2">
      <c r="A1" s="116" t="s">
        <v>108</v>
      </c>
      <c r="B1" s="116"/>
      <c r="C1" s="116"/>
      <c r="D1" s="116"/>
      <c r="E1" s="116"/>
      <c r="F1" s="116"/>
      <c r="G1" s="116"/>
      <c r="H1" s="31"/>
      <c r="I1" s="31"/>
      <c r="J1" s="32"/>
      <c r="K1" s="117"/>
    </row>
    <row r="2" spans="1:17" ht="14.25" x14ac:dyDescent="0.2">
      <c r="A2" s="33" t="s">
        <v>0</v>
      </c>
      <c r="B2" s="31"/>
      <c r="C2" s="31"/>
      <c r="D2" s="31"/>
      <c r="E2" s="31"/>
      <c r="F2" s="31"/>
      <c r="G2" s="31"/>
      <c r="H2" s="77" t="s">
        <v>676</v>
      </c>
      <c r="I2" s="31"/>
      <c r="J2" s="32"/>
      <c r="K2" s="117"/>
    </row>
    <row r="3" spans="1:17" ht="14.25" x14ac:dyDescent="0.2">
      <c r="A3" s="3"/>
      <c r="B3" s="1"/>
      <c r="C3" s="1"/>
      <c r="D3" s="1"/>
      <c r="E3" s="1"/>
      <c r="F3" s="1"/>
      <c r="G3" s="1"/>
      <c r="H3" s="78" t="s">
        <v>677</v>
      </c>
      <c r="I3" s="1"/>
      <c r="J3" s="1"/>
      <c r="K3" s="119"/>
    </row>
    <row r="4" spans="1:17" ht="14.25" x14ac:dyDescent="0.2">
      <c r="A4" s="3" t="s">
        <v>109</v>
      </c>
      <c r="B4" s="1"/>
      <c r="C4" s="1"/>
      <c r="D4" s="1"/>
      <c r="E4" s="1"/>
      <c r="F4" s="2"/>
      <c r="G4" s="1"/>
      <c r="H4" s="81"/>
      <c r="I4" s="2"/>
      <c r="J4" s="1"/>
      <c r="K4" s="119"/>
    </row>
    <row r="5" spans="1:17" x14ac:dyDescent="0.2">
      <c r="A5" s="31" t="s">
        <v>110</v>
      </c>
      <c r="B5" s="31"/>
      <c r="C5" s="31"/>
      <c r="D5" s="31"/>
      <c r="E5" s="31"/>
      <c r="F5" s="31"/>
      <c r="G5" s="31"/>
      <c r="H5" s="81" t="s">
        <v>93</v>
      </c>
      <c r="I5" s="31"/>
      <c r="J5" s="32"/>
      <c r="K5" s="117"/>
    </row>
    <row r="6" spans="1:17" x14ac:dyDescent="0.2">
      <c r="A6" s="75"/>
      <c r="B6" s="76"/>
      <c r="C6" s="76"/>
      <c r="D6" s="76"/>
      <c r="E6" s="76"/>
      <c r="F6" s="76"/>
      <c r="G6" s="76"/>
      <c r="H6" s="81" t="s">
        <v>111</v>
      </c>
      <c r="I6" s="76"/>
      <c r="J6" s="34"/>
      <c r="K6" s="120"/>
    </row>
    <row r="7" spans="1:17" ht="12.75" customHeight="1" x14ac:dyDescent="0.2">
      <c r="A7" s="75" t="s">
        <v>93</v>
      </c>
      <c r="B7" s="76"/>
      <c r="C7" s="76"/>
      <c r="D7" s="76"/>
      <c r="E7" s="76"/>
      <c r="F7" s="76"/>
      <c r="G7" s="76"/>
      <c r="H7" s="76"/>
    </row>
    <row r="8" spans="1:17" ht="12.75" customHeight="1" x14ac:dyDescent="0.2">
      <c r="A8" s="75" t="s">
        <v>111</v>
      </c>
      <c r="B8" s="76"/>
      <c r="C8" s="76"/>
      <c r="D8" s="76"/>
      <c r="E8" s="76"/>
      <c r="F8" s="76"/>
      <c r="G8" s="76"/>
      <c r="H8" s="76"/>
    </row>
    <row r="9" spans="1:17" x14ac:dyDescent="0.2">
      <c r="A9" s="75"/>
      <c r="B9" s="76"/>
      <c r="C9" s="76"/>
      <c r="D9" s="76"/>
      <c r="E9" s="76"/>
      <c r="F9" s="76"/>
      <c r="G9" s="76"/>
      <c r="H9" s="76"/>
    </row>
    <row r="10" spans="1:17" x14ac:dyDescent="0.2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2"/>
      <c r="K10" s="117"/>
    </row>
    <row r="11" spans="1:17" ht="31.5" x14ac:dyDescent="0.2">
      <c r="A11" s="16" t="s">
        <v>112</v>
      </c>
      <c r="B11" s="16" t="s">
        <v>113</v>
      </c>
      <c r="C11" s="16" t="s">
        <v>95</v>
      </c>
      <c r="D11" s="16" t="s">
        <v>96</v>
      </c>
      <c r="E11" s="16"/>
      <c r="F11" s="16" t="s">
        <v>97</v>
      </c>
      <c r="G11" s="16" t="s">
        <v>98</v>
      </c>
      <c r="H11" s="59" t="s">
        <v>112</v>
      </c>
      <c r="I11" s="59" t="s">
        <v>113</v>
      </c>
      <c r="J11" s="59" t="s">
        <v>95</v>
      </c>
      <c r="K11" s="121" t="s">
        <v>96</v>
      </c>
      <c r="L11" s="122" t="s">
        <v>97</v>
      </c>
      <c r="M11" s="122" t="s">
        <v>506</v>
      </c>
      <c r="N11" s="122" t="s">
        <v>623</v>
      </c>
      <c r="O11" s="121" t="s">
        <v>98</v>
      </c>
      <c r="P11" s="123" t="s">
        <v>678</v>
      </c>
    </row>
    <row r="12" spans="1:17" ht="33.75" x14ac:dyDescent="0.2">
      <c r="A12" s="17" t="s">
        <v>114</v>
      </c>
      <c r="B12" s="18" t="s">
        <v>115</v>
      </c>
      <c r="C12" s="19">
        <v>400000</v>
      </c>
      <c r="D12" s="19">
        <v>400000</v>
      </c>
      <c r="E12" s="19"/>
      <c r="F12" s="19">
        <v>0</v>
      </c>
      <c r="G12" s="19">
        <v>0</v>
      </c>
      <c r="H12" s="55" t="s">
        <v>114</v>
      </c>
      <c r="I12" s="54" t="s">
        <v>115</v>
      </c>
      <c r="J12" s="56">
        <v>400000</v>
      </c>
      <c r="K12" s="92">
        <v>400000</v>
      </c>
      <c r="L12" s="92">
        <v>0</v>
      </c>
      <c r="M12" s="92">
        <v>0</v>
      </c>
      <c r="N12" s="92">
        <v>0</v>
      </c>
      <c r="O12" s="92">
        <v>0</v>
      </c>
      <c r="P12" s="92">
        <f>SUM(L12:N12)</f>
        <v>0</v>
      </c>
      <c r="Q12" s="124" t="e">
        <f>O12/P12</f>
        <v>#DIV/0!</v>
      </c>
    </row>
    <row r="13" spans="1:17" ht="33.75" x14ac:dyDescent="0.2">
      <c r="A13" s="17" t="s">
        <v>116</v>
      </c>
      <c r="B13" s="18" t="s">
        <v>117</v>
      </c>
      <c r="C13" s="19">
        <v>50000</v>
      </c>
      <c r="D13" s="19">
        <v>50000</v>
      </c>
      <c r="E13" s="19"/>
      <c r="F13" s="19">
        <v>0</v>
      </c>
      <c r="G13" s="19">
        <v>0</v>
      </c>
      <c r="H13" s="55" t="s">
        <v>116</v>
      </c>
      <c r="I13" s="54" t="s">
        <v>117</v>
      </c>
      <c r="J13" s="56">
        <v>50000</v>
      </c>
      <c r="K13" s="92">
        <v>50000</v>
      </c>
      <c r="L13" s="92">
        <v>0</v>
      </c>
      <c r="M13" s="92">
        <v>50000</v>
      </c>
      <c r="N13" s="92">
        <v>0</v>
      </c>
      <c r="O13" s="92">
        <v>50000</v>
      </c>
      <c r="P13" s="92">
        <f t="shared" ref="P13:P14" si="0">SUM(L13:N13)</f>
        <v>50000</v>
      </c>
      <c r="Q13" s="124">
        <f t="shared" ref="Q13:Q14" si="1">O13/P13</f>
        <v>1</v>
      </c>
    </row>
    <row r="14" spans="1:17" ht="33.75" x14ac:dyDescent="0.2">
      <c r="A14" s="17" t="s">
        <v>118</v>
      </c>
      <c r="B14" s="18" t="s">
        <v>119</v>
      </c>
      <c r="C14" s="19">
        <v>310000</v>
      </c>
      <c r="D14" s="19">
        <v>310000</v>
      </c>
      <c r="E14" s="19"/>
      <c r="F14" s="19">
        <v>80000</v>
      </c>
      <c r="G14" s="19">
        <v>80000</v>
      </c>
      <c r="H14" s="55" t="s">
        <v>118</v>
      </c>
      <c r="I14" s="54" t="s">
        <v>119</v>
      </c>
      <c r="J14" s="56">
        <v>310000</v>
      </c>
      <c r="K14" s="92">
        <v>310000</v>
      </c>
      <c r="L14" s="92">
        <v>80000</v>
      </c>
      <c r="M14" s="92">
        <v>42000</v>
      </c>
      <c r="N14" s="92">
        <v>188000</v>
      </c>
      <c r="O14" s="92">
        <v>310000</v>
      </c>
      <c r="P14" s="92">
        <f t="shared" si="0"/>
        <v>310000</v>
      </c>
      <c r="Q14" s="124">
        <f t="shared" si="1"/>
        <v>1</v>
      </c>
    </row>
    <row r="15" spans="1:17" ht="56.25" x14ac:dyDescent="0.2">
      <c r="A15" s="17" t="s">
        <v>120</v>
      </c>
      <c r="B15" s="18" t="s">
        <v>121</v>
      </c>
      <c r="C15" s="19">
        <v>325187</v>
      </c>
      <c r="D15" s="19">
        <v>325187</v>
      </c>
      <c r="E15" s="19"/>
      <c r="F15" s="19">
        <v>133000</v>
      </c>
      <c r="G15" s="19">
        <v>133000</v>
      </c>
      <c r="H15" s="55" t="s">
        <v>120</v>
      </c>
      <c r="I15" s="54" t="s">
        <v>121</v>
      </c>
      <c r="J15" s="56">
        <v>325187</v>
      </c>
      <c r="K15" s="92">
        <v>425187</v>
      </c>
      <c r="L15" s="92">
        <v>133000</v>
      </c>
      <c r="M15" s="92">
        <v>79000</v>
      </c>
      <c r="N15" s="92">
        <v>213187</v>
      </c>
      <c r="O15" s="92">
        <v>334320</v>
      </c>
      <c r="P15" s="92">
        <f t="shared" ref="P15:P78" si="2">SUM(L15:N15)</f>
        <v>425187</v>
      </c>
      <c r="Q15" s="124">
        <f t="shared" ref="Q15:Q78" si="3">O15/P15</f>
        <v>0.786289326813849</v>
      </c>
    </row>
    <row r="16" spans="1:17" ht="56.25" x14ac:dyDescent="0.2">
      <c r="A16" s="17" t="s">
        <v>122</v>
      </c>
      <c r="B16" s="18" t="s">
        <v>123</v>
      </c>
      <c r="C16" s="19">
        <v>470200</v>
      </c>
      <c r="D16" s="19">
        <v>470200</v>
      </c>
      <c r="E16" s="19"/>
      <c r="F16" s="19">
        <v>149958.20000000001</v>
      </c>
      <c r="G16" s="19">
        <v>149958.20000000001</v>
      </c>
      <c r="H16" s="55" t="s">
        <v>122</v>
      </c>
      <c r="I16" s="54" t="s">
        <v>123</v>
      </c>
      <c r="J16" s="56">
        <v>470200</v>
      </c>
      <c r="K16" s="92">
        <v>470200</v>
      </c>
      <c r="L16" s="92">
        <v>149958.20000000001</v>
      </c>
      <c r="M16" s="92">
        <v>90181.8</v>
      </c>
      <c r="N16" s="92">
        <v>141560</v>
      </c>
      <c r="O16" s="92">
        <v>336921.2</v>
      </c>
      <c r="P16" s="92">
        <f t="shared" si="2"/>
        <v>381700</v>
      </c>
      <c r="Q16" s="124">
        <f t="shared" si="3"/>
        <v>0.88268587896253603</v>
      </c>
    </row>
    <row r="17" spans="1:17" ht="33.75" x14ac:dyDescent="0.2">
      <c r="A17" s="17"/>
      <c r="B17" s="18"/>
      <c r="C17" s="19"/>
      <c r="D17" s="19"/>
      <c r="E17" s="19"/>
      <c r="F17" s="19"/>
      <c r="G17" s="19"/>
      <c r="H17" s="55" t="s">
        <v>507</v>
      </c>
      <c r="I17" s="54" t="s">
        <v>508</v>
      </c>
      <c r="J17" s="56">
        <v>0</v>
      </c>
      <c r="K17" s="92">
        <v>250000</v>
      </c>
      <c r="L17" s="92">
        <v>0</v>
      </c>
      <c r="M17" s="92">
        <v>0</v>
      </c>
      <c r="N17" s="92">
        <v>0</v>
      </c>
      <c r="O17" s="92">
        <v>0</v>
      </c>
      <c r="P17" s="92">
        <f t="shared" si="2"/>
        <v>0</v>
      </c>
      <c r="Q17" s="124" t="e">
        <f t="shared" si="3"/>
        <v>#DIV/0!</v>
      </c>
    </row>
    <row r="18" spans="1:17" ht="33.75" x14ac:dyDescent="0.2">
      <c r="A18" s="17"/>
      <c r="B18" s="18"/>
      <c r="C18" s="19"/>
      <c r="D18" s="19"/>
      <c r="E18" s="19"/>
      <c r="F18" s="19"/>
      <c r="G18" s="19"/>
      <c r="H18" s="55" t="s">
        <v>628</v>
      </c>
      <c r="I18" s="54" t="s">
        <v>655</v>
      </c>
      <c r="J18" s="56"/>
      <c r="K18" s="92">
        <v>50000</v>
      </c>
      <c r="L18" s="92">
        <v>0</v>
      </c>
      <c r="M18" s="92">
        <v>0</v>
      </c>
      <c r="N18" s="92">
        <v>50000</v>
      </c>
      <c r="O18" s="92">
        <v>49999.98</v>
      </c>
      <c r="P18" s="92">
        <f t="shared" si="2"/>
        <v>50000</v>
      </c>
      <c r="Q18" s="124">
        <f t="shared" si="3"/>
        <v>0.9999996000000001</v>
      </c>
    </row>
    <row r="19" spans="1:17" ht="45" x14ac:dyDescent="0.2">
      <c r="A19" s="17" t="s">
        <v>124</v>
      </c>
      <c r="B19" s="18" t="s">
        <v>125</v>
      </c>
      <c r="C19" s="19">
        <v>5000</v>
      </c>
      <c r="D19" s="19">
        <v>5000</v>
      </c>
      <c r="E19" s="19"/>
      <c r="F19" s="19">
        <v>0</v>
      </c>
      <c r="G19" s="19">
        <v>0</v>
      </c>
      <c r="H19" s="55" t="s">
        <v>124</v>
      </c>
      <c r="I19" s="54" t="s">
        <v>125</v>
      </c>
      <c r="J19" s="56">
        <v>5000</v>
      </c>
      <c r="K19" s="92">
        <v>5000</v>
      </c>
      <c r="L19" s="92">
        <v>0</v>
      </c>
      <c r="M19" s="92">
        <v>1100</v>
      </c>
      <c r="N19" s="92">
        <v>0</v>
      </c>
      <c r="O19" s="92">
        <v>1100</v>
      </c>
      <c r="P19" s="92">
        <f t="shared" si="2"/>
        <v>1100</v>
      </c>
      <c r="Q19" s="124">
        <f t="shared" si="3"/>
        <v>1</v>
      </c>
    </row>
    <row r="20" spans="1:17" ht="33.75" x14ac:dyDescent="0.2">
      <c r="A20" s="17" t="s">
        <v>126</v>
      </c>
      <c r="B20" s="18" t="s">
        <v>127</v>
      </c>
      <c r="C20" s="19">
        <v>10000</v>
      </c>
      <c r="D20" s="19">
        <v>10000</v>
      </c>
      <c r="E20" s="19"/>
      <c r="F20" s="19">
        <v>0</v>
      </c>
      <c r="G20" s="19">
        <v>0</v>
      </c>
      <c r="H20" s="55" t="s">
        <v>126</v>
      </c>
      <c r="I20" s="54" t="s">
        <v>127</v>
      </c>
      <c r="J20" s="56">
        <v>10000</v>
      </c>
      <c r="K20" s="92">
        <v>10000</v>
      </c>
      <c r="L20" s="92">
        <v>0</v>
      </c>
      <c r="M20" s="92">
        <v>10000</v>
      </c>
      <c r="N20" s="92">
        <v>0</v>
      </c>
      <c r="O20" s="92">
        <v>10000</v>
      </c>
      <c r="P20" s="92">
        <f t="shared" si="2"/>
        <v>10000</v>
      </c>
      <c r="Q20" s="124">
        <f t="shared" si="3"/>
        <v>1</v>
      </c>
    </row>
    <row r="21" spans="1:17" ht="33.75" x14ac:dyDescent="0.2">
      <c r="A21" s="17" t="s">
        <v>128</v>
      </c>
      <c r="B21" s="18" t="s">
        <v>129</v>
      </c>
      <c r="C21" s="19">
        <v>10000</v>
      </c>
      <c r="D21" s="19">
        <v>10000</v>
      </c>
      <c r="E21" s="19"/>
      <c r="F21" s="19">
        <v>0</v>
      </c>
      <c r="G21" s="19">
        <v>0</v>
      </c>
      <c r="H21" s="55" t="s">
        <v>128</v>
      </c>
      <c r="I21" s="54" t="s">
        <v>129</v>
      </c>
      <c r="J21" s="56">
        <v>10000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f t="shared" si="2"/>
        <v>0</v>
      </c>
      <c r="Q21" s="124" t="e">
        <f t="shared" si="3"/>
        <v>#DIV/0!</v>
      </c>
    </row>
    <row r="22" spans="1:17" ht="22.5" x14ac:dyDescent="0.2">
      <c r="A22" s="17"/>
      <c r="B22" s="18"/>
      <c r="C22" s="19"/>
      <c r="D22" s="19"/>
      <c r="E22" s="19"/>
      <c r="F22" s="19"/>
      <c r="G22" s="19"/>
      <c r="H22" s="55" t="s">
        <v>629</v>
      </c>
      <c r="I22" s="54" t="s">
        <v>133</v>
      </c>
      <c r="J22" s="56"/>
      <c r="K22" s="92">
        <v>10000</v>
      </c>
      <c r="L22" s="92">
        <v>0</v>
      </c>
      <c r="M22" s="92">
        <v>0</v>
      </c>
      <c r="N22" s="92">
        <v>0</v>
      </c>
      <c r="O22" s="92">
        <v>0</v>
      </c>
      <c r="P22" s="92">
        <f t="shared" si="2"/>
        <v>0</v>
      </c>
      <c r="Q22" s="124" t="e">
        <f t="shared" si="3"/>
        <v>#DIV/0!</v>
      </c>
    </row>
    <row r="23" spans="1:17" ht="33.75" x14ac:dyDescent="0.2">
      <c r="A23" s="17" t="s">
        <v>130</v>
      </c>
      <c r="B23" s="18" t="s">
        <v>131</v>
      </c>
      <c r="C23" s="19">
        <v>10000</v>
      </c>
      <c r="D23" s="19">
        <v>10000</v>
      </c>
      <c r="E23" s="19"/>
      <c r="F23" s="19">
        <v>0</v>
      </c>
      <c r="G23" s="19">
        <v>0</v>
      </c>
      <c r="H23" s="55" t="s">
        <v>509</v>
      </c>
      <c r="I23" s="54" t="s">
        <v>510</v>
      </c>
      <c r="J23" s="56">
        <v>0</v>
      </c>
      <c r="K23" s="92">
        <v>56048</v>
      </c>
      <c r="L23" s="92">
        <v>0</v>
      </c>
      <c r="M23" s="92">
        <v>56048</v>
      </c>
      <c r="N23" s="92">
        <v>0</v>
      </c>
      <c r="O23" s="92">
        <v>56048</v>
      </c>
      <c r="P23" s="92">
        <f t="shared" si="2"/>
        <v>56048</v>
      </c>
      <c r="Q23" s="124">
        <f t="shared" si="3"/>
        <v>1</v>
      </c>
    </row>
    <row r="24" spans="1:17" ht="33.75" x14ac:dyDescent="0.2">
      <c r="A24" s="17" t="s">
        <v>132</v>
      </c>
      <c r="B24" s="18" t="s">
        <v>133</v>
      </c>
      <c r="C24" s="19">
        <v>10000</v>
      </c>
      <c r="D24" s="19">
        <v>10000</v>
      </c>
      <c r="E24" s="19"/>
      <c r="F24" s="19">
        <v>0</v>
      </c>
      <c r="G24" s="19">
        <v>0</v>
      </c>
      <c r="H24" s="55" t="s">
        <v>130</v>
      </c>
      <c r="I24" s="54" t="s">
        <v>131</v>
      </c>
      <c r="J24" s="56">
        <v>10000</v>
      </c>
      <c r="K24" s="92">
        <v>10000</v>
      </c>
      <c r="L24" s="92">
        <v>0</v>
      </c>
      <c r="M24" s="92">
        <v>0</v>
      </c>
      <c r="N24" s="92">
        <v>10000</v>
      </c>
      <c r="O24" s="92">
        <v>10000</v>
      </c>
      <c r="P24" s="92">
        <f t="shared" si="2"/>
        <v>10000</v>
      </c>
      <c r="Q24" s="124">
        <f t="shared" si="3"/>
        <v>1</v>
      </c>
    </row>
    <row r="25" spans="1:17" ht="33.75" x14ac:dyDescent="0.2">
      <c r="A25" s="17" t="s">
        <v>134</v>
      </c>
      <c r="B25" s="18" t="s">
        <v>133</v>
      </c>
      <c r="C25" s="19">
        <v>5000</v>
      </c>
      <c r="D25" s="19">
        <v>5000</v>
      </c>
      <c r="E25" s="19"/>
      <c r="F25" s="19">
        <v>0</v>
      </c>
      <c r="G25" s="19">
        <v>0</v>
      </c>
      <c r="H25" s="55" t="s">
        <v>132</v>
      </c>
      <c r="I25" s="54" t="s">
        <v>133</v>
      </c>
      <c r="J25" s="56">
        <v>10000</v>
      </c>
      <c r="K25" s="92">
        <v>10000</v>
      </c>
      <c r="L25" s="92">
        <v>0</v>
      </c>
      <c r="M25" s="92">
        <v>2000</v>
      </c>
      <c r="N25" s="92">
        <v>3000</v>
      </c>
      <c r="O25" s="92">
        <v>5000</v>
      </c>
      <c r="P25" s="92">
        <f t="shared" si="2"/>
        <v>5000</v>
      </c>
      <c r="Q25" s="124">
        <f t="shared" si="3"/>
        <v>1</v>
      </c>
    </row>
    <row r="26" spans="1:17" ht="33.75" x14ac:dyDescent="0.2">
      <c r="A26" s="17" t="s">
        <v>135</v>
      </c>
      <c r="B26" s="18" t="s">
        <v>136</v>
      </c>
      <c r="C26" s="19">
        <v>200000</v>
      </c>
      <c r="D26" s="19">
        <v>200000</v>
      </c>
      <c r="E26" s="19"/>
      <c r="F26" s="19">
        <v>0</v>
      </c>
      <c r="G26" s="19">
        <v>0</v>
      </c>
      <c r="H26" s="55" t="s">
        <v>134</v>
      </c>
      <c r="I26" s="54" t="s">
        <v>133</v>
      </c>
      <c r="J26" s="56">
        <v>5000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f t="shared" si="2"/>
        <v>0</v>
      </c>
      <c r="Q26" s="124" t="e">
        <f t="shared" si="3"/>
        <v>#DIV/0!</v>
      </c>
    </row>
    <row r="27" spans="1:17" ht="22.5" x14ac:dyDescent="0.2">
      <c r="A27" s="17"/>
      <c r="B27" s="18"/>
      <c r="C27" s="19"/>
      <c r="D27" s="19"/>
      <c r="E27" s="19"/>
      <c r="F27" s="19"/>
      <c r="G27" s="19"/>
      <c r="H27" s="55" t="s">
        <v>630</v>
      </c>
      <c r="I27" s="54" t="s">
        <v>656</v>
      </c>
      <c r="J27" s="56"/>
      <c r="K27" s="92">
        <v>5000</v>
      </c>
      <c r="L27" s="92">
        <v>0</v>
      </c>
      <c r="M27" s="92">
        <v>0</v>
      </c>
      <c r="N27" s="92">
        <v>5000</v>
      </c>
      <c r="O27" s="92">
        <v>0</v>
      </c>
      <c r="P27" s="92">
        <f t="shared" si="2"/>
        <v>5000</v>
      </c>
      <c r="Q27" s="124">
        <f t="shared" si="3"/>
        <v>0</v>
      </c>
    </row>
    <row r="28" spans="1:17" ht="33.75" x14ac:dyDescent="0.2">
      <c r="A28" s="17" t="s">
        <v>137</v>
      </c>
      <c r="B28" s="18" t="s">
        <v>138</v>
      </c>
      <c r="C28" s="19">
        <v>40000</v>
      </c>
      <c r="D28" s="19">
        <v>40000</v>
      </c>
      <c r="E28" s="19"/>
      <c r="F28" s="19">
        <v>0</v>
      </c>
      <c r="G28" s="19">
        <v>0</v>
      </c>
      <c r="H28" s="55" t="s">
        <v>135</v>
      </c>
      <c r="I28" s="54" t="s">
        <v>136</v>
      </c>
      <c r="J28" s="56">
        <v>200000</v>
      </c>
      <c r="K28" s="92">
        <v>150000</v>
      </c>
      <c r="L28" s="92">
        <v>0</v>
      </c>
      <c r="M28" s="92">
        <v>0</v>
      </c>
      <c r="N28" s="92">
        <v>0</v>
      </c>
      <c r="O28" s="92">
        <v>0</v>
      </c>
      <c r="P28" s="92">
        <f t="shared" si="2"/>
        <v>0</v>
      </c>
      <c r="Q28" s="124" t="e">
        <f t="shared" si="3"/>
        <v>#DIV/0!</v>
      </c>
    </row>
    <row r="29" spans="1:17" ht="33.75" x14ac:dyDescent="0.2">
      <c r="A29" s="17" t="s">
        <v>139</v>
      </c>
      <c r="B29" s="18" t="s">
        <v>133</v>
      </c>
      <c r="C29" s="19">
        <v>10000</v>
      </c>
      <c r="D29" s="19">
        <v>10000</v>
      </c>
      <c r="E29" s="19"/>
      <c r="F29" s="19">
        <v>0</v>
      </c>
      <c r="G29" s="19">
        <v>0</v>
      </c>
      <c r="H29" s="55" t="s">
        <v>137</v>
      </c>
      <c r="I29" s="54" t="s">
        <v>138</v>
      </c>
      <c r="J29" s="56">
        <v>40000</v>
      </c>
      <c r="K29" s="92">
        <v>40000</v>
      </c>
      <c r="L29" s="92">
        <v>0</v>
      </c>
      <c r="M29" s="92">
        <v>35000</v>
      </c>
      <c r="N29" s="92">
        <v>5000</v>
      </c>
      <c r="O29" s="92">
        <v>40000</v>
      </c>
      <c r="P29" s="92">
        <f t="shared" si="2"/>
        <v>40000</v>
      </c>
      <c r="Q29" s="124">
        <f t="shared" si="3"/>
        <v>1</v>
      </c>
    </row>
    <row r="30" spans="1:17" ht="33.75" x14ac:dyDescent="0.2">
      <c r="A30" s="17" t="s">
        <v>140</v>
      </c>
      <c r="B30" s="18" t="s">
        <v>141</v>
      </c>
      <c r="C30" s="19">
        <v>5024475</v>
      </c>
      <c r="D30" s="19">
        <v>5024475</v>
      </c>
      <c r="E30" s="19"/>
      <c r="F30" s="19">
        <v>1187009.07</v>
      </c>
      <c r="G30" s="19">
        <v>841924.2</v>
      </c>
      <c r="H30" s="55" t="s">
        <v>511</v>
      </c>
      <c r="I30" s="54" t="s">
        <v>512</v>
      </c>
      <c r="J30" s="56">
        <v>0</v>
      </c>
      <c r="K30" s="92">
        <v>122350</v>
      </c>
      <c r="L30" s="92">
        <v>0</v>
      </c>
      <c r="M30" s="92">
        <v>122350</v>
      </c>
      <c r="N30" s="92">
        <v>0</v>
      </c>
      <c r="O30" s="92">
        <v>122350</v>
      </c>
      <c r="P30" s="92">
        <f t="shared" si="2"/>
        <v>122350</v>
      </c>
      <c r="Q30" s="124">
        <f t="shared" si="3"/>
        <v>1</v>
      </c>
    </row>
    <row r="31" spans="1:17" ht="22.5" x14ac:dyDescent="0.2">
      <c r="A31" s="17"/>
      <c r="B31" s="18"/>
      <c r="C31" s="19"/>
      <c r="D31" s="19"/>
      <c r="E31" s="19"/>
      <c r="F31" s="19"/>
      <c r="G31" s="19"/>
      <c r="H31" s="55" t="s">
        <v>631</v>
      </c>
      <c r="I31" s="54" t="s">
        <v>657</v>
      </c>
      <c r="J31" s="56"/>
      <c r="K31" s="92">
        <v>20000</v>
      </c>
      <c r="L31" s="92">
        <v>0</v>
      </c>
      <c r="M31" s="92">
        <v>0</v>
      </c>
      <c r="N31" s="92">
        <v>0</v>
      </c>
      <c r="O31" s="92">
        <v>0</v>
      </c>
      <c r="P31" s="92">
        <f t="shared" si="2"/>
        <v>0</v>
      </c>
      <c r="Q31" s="124" t="e">
        <f t="shared" si="3"/>
        <v>#DIV/0!</v>
      </c>
    </row>
    <row r="32" spans="1:17" ht="45" x14ac:dyDescent="0.2">
      <c r="A32" s="47" t="s">
        <v>142</v>
      </c>
      <c r="B32" s="48" t="s">
        <v>143</v>
      </c>
      <c r="C32" s="49">
        <v>0</v>
      </c>
      <c r="D32" s="49">
        <v>294000</v>
      </c>
      <c r="E32" s="49"/>
      <c r="F32" s="49">
        <v>0</v>
      </c>
      <c r="G32" s="49">
        <v>0</v>
      </c>
      <c r="H32" s="55" t="s">
        <v>139</v>
      </c>
      <c r="I32" s="54" t="s">
        <v>133</v>
      </c>
      <c r="J32" s="56">
        <v>10000</v>
      </c>
      <c r="K32" s="92">
        <v>10000</v>
      </c>
      <c r="L32" s="92">
        <v>0</v>
      </c>
      <c r="M32" s="92">
        <v>0</v>
      </c>
      <c r="N32" s="92">
        <v>3000</v>
      </c>
      <c r="O32" s="92">
        <v>3000</v>
      </c>
      <c r="P32" s="92">
        <f t="shared" si="2"/>
        <v>3000</v>
      </c>
      <c r="Q32" s="124">
        <f t="shared" si="3"/>
        <v>1</v>
      </c>
    </row>
    <row r="33" spans="1:17" ht="56.25" x14ac:dyDescent="0.2">
      <c r="A33" s="17" t="s">
        <v>144</v>
      </c>
      <c r="B33" s="18" t="s">
        <v>145</v>
      </c>
      <c r="C33" s="19">
        <v>112400</v>
      </c>
      <c r="D33" s="19">
        <v>112400</v>
      </c>
      <c r="E33" s="19"/>
      <c r="F33" s="19">
        <v>0</v>
      </c>
      <c r="G33" s="19">
        <v>0</v>
      </c>
      <c r="H33" s="55" t="s">
        <v>140</v>
      </c>
      <c r="I33" s="54" t="s">
        <v>141</v>
      </c>
      <c r="J33" s="56">
        <v>5024475</v>
      </c>
      <c r="K33" s="92">
        <v>5042171</v>
      </c>
      <c r="L33" s="92">
        <v>1187009.07</v>
      </c>
      <c r="M33" s="92">
        <v>1104492.82</v>
      </c>
      <c r="N33" s="92">
        <v>1185142.43</v>
      </c>
      <c r="O33" s="92">
        <v>3418744.13</v>
      </c>
      <c r="P33" s="92">
        <f t="shared" si="2"/>
        <v>3476644.3200000003</v>
      </c>
      <c r="Q33" s="124">
        <f t="shared" si="3"/>
        <v>0.98334595527448132</v>
      </c>
    </row>
    <row r="34" spans="1:17" ht="45" x14ac:dyDescent="0.2">
      <c r="A34" s="17" t="s">
        <v>146</v>
      </c>
      <c r="B34" s="18" t="s">
        <v>147</v>
      </c>
      <c r="C34" s="19">
        <v>10000</v>
      </c>
      <c r="D34" s="19">
        <v>10000</v>
      </c>
      <c r="E34" s="19"/>
      <c r="F34" s="19">
        <v>0</v>
      </c>
      <c r="G34" s="19">
        <v>0</v>
      </c>
      <c r="H34" s="67" t="s">
        <v>513</v>
      </c>
      <c r="I34" s="68" t="s">
        <v>514</v>
      </c>
      <c r="J34" s="69">
        <v>0</v>
      </c>
      <c r="K34" s="92">
        <v>7398535.9500000002</v>
      </c>
      <c r="L34" s="92">
        <v>0</v>
      </c>
      <c r="M34" s="92">
        <v>7398535.9500000002</v>
      </c>
      <c r="N34" s="92">
        <v>0</v>
      </c>
      <c r="O34" s="92">
        <v>7398535.9500000002</v>
      </c>
      <c r="P34" s="92">
        <f t="shared" si="2"/>
        <v>7398535.9500000002</v>
      </c>
      <c r="Q34" s="124">
        <f t="shared" si="3"/>
        <v>1</v>
      </c>
    </row>
    <row r="35" spans="1:17" ht="56.25" x14ac:dyDescent="0.2">
      <c r="A35" s="17" t="s">
        <v>148</v>
      </c>
      <c r="B35" s="18" t="s">
        <v>149</v>
      </c>
      <c r="C35" s="19">
        <v>800000</v>
      </c>
      <c r="D35" s="19">
        <v>800000</v>
      </c>
      <c r="E35" s="19"/>
      <c r="F35" s="19">
        <v>0</v>
      </c>
      <c r="G35" s="19">
        <v>0</v>
      </c>
      <c r="H35" s="71" t="s">
        <v>142</v>
      </c>
      <c r="I35" s="72" t="s">
        <v>143</v>
      </c>
      <c r="J35" s="73">
        <v>0</v>
      </c>
      <c r="K35" s="92">
        <v>1551620</v>
      </c>
      <c r="L35" s="92">
        <v>0</v>
      </c>
      <c r="M35" s="92">
        <v>957620</v>
      </c>
      <c r="N35" s="92">
        <v>594000</v>
      </c>
      <c r="O35" s="92">
        <v>1549654</v>
      </c>
      <c r="P35" s="92">
        <f t="shared" si="2"/>
        <v>1551620</v>
      </c>
      <c r="Q35" s="124">
        <f t="shared" si="3"/>
        <v>0.99873293718822909</v>
      </c>
    </row>
    <row r="36" spans="1:17" ht="33.75" x14ac:dyDescent="0.2">
      <c r="A36" s="17" t="s">
        <v>150</v>
      </c>
      <c r="B36" s="18" t="s">
        <v>151</v>
      </c>
      <c r="C36" s="19">
        <v>1500000</v>
      </c>
      <c r="D36" s="19">
        <v>1500000</v>
      </c>
      <c r="E36" s="19"/>
      <c r="F36" s="19">
        <v>0</v>
      </c>
      <c r="G36" s="19">
        <v>0</v>
      </c>
      <c r="H36" s="71" t="s">
        <v>515</v>
      </c>
      <c r="I36" s="72" t="s">
        <v>358</v>
      </c>
      <c r="J36" s="73">
        <v>0</v>
      </c>
      <c r="K36" s="92">
        <v>51901.98</v>
      </c>
      <c r="L36" s="92">
        <v>200</v>
      </c>
      <c r="M36" s="92">
        <v>45987.98</v>
      </c>
      <c r="N36" s="92">
        <v>5714</v>
      </c>
      <c r="O36" s="92">
        <v>36677</v>
      </c>
      <c r="P36" s="92">
        <f t="shared" si="2"/>
        <v>51901.98</v>
      </c>
      <c r="Q36" s="124">
        <f t="shared" si="3"/>
        <v>0.70665897524526033</v>
      </c>
    </row>
    <row r="37" spans="1:17" ht="22.5" x14ac:dyDescent="0.2">
      <c r="A37" s="17"/>
      <c r="B37" s="18"/>
      <c r="C37" s="19"/>
      <c r="D37" s="19"/>
      <c r="E37" s="19"/>
      <c r="F37" s="19"/>
      <c r="G37" s="19"/>
      <c r="H37" s="67" t="s">
        <v>632</v>
      </c>
      <c r="I37" s="68" t="s">
        <v>658</v>
      </c>
      <c r="J37" s="69"/>
      <c r="K37" s="92">
        <v>2625000</v>
      </c>
      <c r="L37" s="92">
        <v>0</v>
      </c>
      <c r="M37" s="92">
        <v>0</v>
      </c>
      <c r="N37" s="92">
        <v>2625000</v>
      </c>
      <c r="O37" s="92">
        <v>0</v>
      </c>
      <c r="P37" s="92">
        <f t="shared" si="2"/>
        <v>2625000</v>
      </c>
      <c r="Q37" s="124">
        <f t="shared" si="3"/>
        <v>0</v>
      </c>
    </row>
    <row r="38" spans="1:17" ht="45" x14ac:dyDescent="0.2">
      <c r="A38" s="17" t="s">
        <v>152</v>
      </c>
      <c r="B38" s="18" t="s">
        <v>153</v>
      </c>
      <c r="C38" s="19">
        <v>1000000</v>
      </c>
      <c r="D38" s="19">
        <v>1000000</v>
      </c>
      <c r="E38" s="19"/>
      <c r="F38" s="19">
        <v>0</v>
      </c>
      <c r="G38" s="19">
        <v>0</v>
      </c>
      <c r="H38" s="55" t="s">
        <v>516</v>
      </c>
      <c r="I38" s="54" t="s">
        <v>176</v>
      </c>
      <c r="J38" s="56">
        <v>0</v>
      </c>
      <c r="K38" s="92">
        <v>4148000</v>
      </c>
      <c r="L38" s="92">
        <v>0</v>
      </c>
      <c r="M38" s="92">
        <v>0</v>
      </c>
      <c r="N38" s="92">
        <v>0</v>
      </c>
      <c r="O38" s="92">
        <v>0</v>
      </c>
      <c r="P38" s="92">
        <f t="shared" si="2"/>
        <v>0</v>
      </c>
      <c r="Q38" s="124" t="e">
        <f t="shared" si="3"/>
        <v>#DIV/0!</v>
      </c>
    </row>
    <row r="39" spans="1:17" ht="33.75" x14ac:dyDescent="0.2">
      <c r="A39" s="38" t="s">
        <v>154</v>
      </c>
      <c r="B39" s="39" t="s">
        <v>155</v>
      </c>
      <c r="C39" s="40">
        <v>139000</v>
      </c>
      <c r="D39" s="40">
        <v>139000</v>
      </c>
      <c r="E39" s="40"/>
      <c r="F39" s="40">
        <v>0</v>
      </c>
      <c r="G39" s="40">
        <v>0</v>
      </c>
      <c r="H39" s="55" t="s">
        <v>633</v>
      </c>
      <c r="I39" s="54" t="s">
        <v>659</v>
      </c>
      <c r="J39" s="56">
        <v>0</v>
      </c>
      <c r="K39" s="92">
        <v>875000</v>
      </c>
      <c r="L39" s="92">
        <v>0</v>
      </c>
      <c r="M39" s="92">
        <v>0</v>
      </c>
      <c r="N39" s="92">
        <v>0</v>
      </c>
      <c r="O39" s="92">
        <v>0</v>
      </c>
      <c r="P39" s="92">
        <f t="shared" si="2"/>
        <v>0</v>
      </c>
      <c r="Q39" s="124" t="e">
        <f t="shared" si="3"/>
        <v>#DIV/0!</v>
      </c>
    </row>
    <row r="40" spans="1:17" ht="67.5" x14ac:dyDescent="0.2">
      <c r="A40" s="17" t="s">
        <v>156</v>
      </c>
      <c r="B40" s="18" t="s">
        <v>157</v>
      </c>
      <c r="C40" s="19">
        <v>230000</v>
      </c>
      <c r="D40" s="19">
        <v>230000</v>
      </c>
      <c r="E40" s="19"/>
      <c r="F40" s="19">
        <v>0</v>
      </c>
      <c r="G40" s="19">
        <v>0</v>
      </c>
      <c r="H40" s="55" t="s">
        <v>144</v>
      </c>
      <c r="I40" s="54" t="s">
        <v>145</v>
      </c>
      <c r="J40" s="56">
        <v>112400</v>
      </c>
      <c r="K40" s="92">
        <v>112400</v>
      </c>
      <c r="L40" s="92">
        <v>0</v>
      </c>
      <c r="M40" s="92">
        <v>0</v>
      </c>
      <c r="N40" s="92">
        <v>84300</v>
      </c>
      <c r="O40" s="92">
        <v>0</v>
      </c>
      <c r="P40" s="92">
        <f t="shared" si="2"/>
        <v>84300</v>
      </c>
      <c r="Q40" s="124">
        <f t="shared" si="3"/>
        <v>0</v>
      </c>
    </row>
    <row r="41" spans="1:17" ht="45" x14ac:dyDescent="0.2">
      <c r="A41" s="17" t="s">
        <v>158</v>
      </c>
      <c r="B41" s="18" t="s">
        <v>159</v>
      </c>
      <c r="C41" s="19">
        <v>150000</v>
      </c>
      <c r="D41" s="19">
        <v>150000</v>
      </c>
      <c r="E41" s="19"/>
      <c r="F41" s="19">
        <v>0</v>
      </c>
      <c r="G41" s="19">
        <v>0</v>
      </c>
      <c r="H41" s="55" t="s">
        <v>146</v>
      </c>
      <c r="I41" s="54" t="s">
        <v>147</v>
      </c>
      <c r="J41" s="56">
        <v>10000</v>
      </c>
      <c r="K41" s="92">
        <v>10000</v>
      </c>
      <c r="L41" s="92">
        <v>0</v>
      </c>
      <c r="M41" s="92">
        <v>10000</v>
      </c>
      <c r="N41" s="92">
        <v>0</v>
      </c>
      <c r="O41" s="92">
        <v>10000</v>
      </c>
      <c r="P41" s="92">
        <f t="shared" si="2"/>
        <v>10000</v>
      </c>
      <c r="Q41" s="124">
        <f t="shared" si="3"/>
        <v>1</v>
      </c>
    </row>
    <row r="42" spans="1:17" ht="33.75" x14ac:dyDescent="0.2">
      <c r="A42" s="17" t="s">
        <v>160</v>
      </c>
      <c r="B42" s="18" t="s">
        <v>161</v>
      </c>
      <c r="C42" s="19">
        <v>250000</v>
      </c>
      <c r="D42" s="19">
        <v>250000</v>
      </c>
      <c r="E42" s="19"/>
      <c r="F42" s="19">
        <v>0</v>
      </c>
      <c r="G42" s="19">
        <v>0</v>
      </c>
      <c r="H42" s="55" t="s">
        <v>148</v>
      </c>
      <c r="I42" s="54" t="s">
        <v>149</v>
      </c>
      <c r="J42" s="56">
        <v>800000</v>
      </c>
      <c r="K42" s="92">
        <v>800000</v>
      </c>
      <c r="L42" s="92">
        <v>0</v>
      </c>
      <c r="M42" s="92">
        <v>162680</v>
      </c>
      <c r="N42" s="92">
        <v>232760</v>
      </c>
      <c r="O42" s="92">
        <v>395440</v>
      </c>
      <c r="P42" s="92">
        <f t="shared" si="2"/>
        <v>395440</v>
      </c>
      <c r="Q42" s="124">
        <f t="shared" si="3"/>
        <v>1</v>
      </c>
    </row>
    <row r="43" spans="1:17" ht="33.75" x14ac:dyDescent="0.2">
      <c r="A43" s="17" t="s">
        <v>162</v>
      </c>
      <c r="B43" s="18" t="s">
        <v>163</v>
      </c>
      <c r="C43" s="19">
        <v>70000</v>
      </c>
      <c r="D43" s="19">
        <v>70000</v>
      </c>
      <c r="E43" s="19"/>
      <c r="F43" s="19">
        <v>0</v>
      </c>
      <c r="G43" s="19">
        <v>0</v>
      </c>
      <c r="H43" s="55" t="s">
        <v>150</v>
      </c>
      <c r="I43" s="54" t="s">
        <v>151</v>
      </c>
      <c r="J43" s="56">
        <v>1500000</v>
      </c>
      <c r="K43" s="92">
        <v>1500000</v>
      </c>
      <c r="L43" s="92">
        <v>0</v>
      </c>
      <c r="M43" s="92">
        <v>426402.05</v>
      </c>
      <c r="N43" s="92">
        <v>1073597.95</v>
      </c>
      <c r="O43" s="92">
        <v>1500000</v>
      </c>
      <c r="P43" s="92">
        <f t="shared" si="2"/>
        <v>1500000</v>
      </c>
      <c r="Q43" s="124">
        <f t="shared" si="3"/>
        <v>1</v>
      </c>
    </row>
    <row r="44" spans="1:17" ht="33.75" x14ac:dyDescent="0.2">
      <c r="A44" s="17"/>
      <c r="B44" s="18"/>
      <c r="C44" s="19"/>
      <c r="D44" s="19"/>
      <c r="E44" s="19"/>
      <c r="F44" s="19"/>
      <c r="G44" s="19"/>
      <c r="H44" s="55" t="s">
        <v>634</v>
      </c>
      <c r="I44" s="54" t="s">
        <v>660</v>
      </c>
      <c r="J44" s="56"/>
      <c r="K44" s="92">
        <v>1000000</v>
      </c>
      <c r="L44" s="92">
        <v>0</v>
      </c>
      <c r="M44" s="92">
        <v>0</v>
      </c>
      <c r="N44" s="92">
        <v>0</v>
      </c>
      <c r="O44" s="92">
        <v>0</v>
      </c>
      <c r="P44" s="92">
        <f t="shared" si="2"/>
        <v>0</v>
      </c>
      <c r="Q44" s="124" t="e">
        <f t="shared" si="3"/>
        <v>#DIV/0!</v>
      </c>
    </row>
    <row r="45" spans="1:17" ht="33.75" x14ac:dyDescent="0.2">
      <c r="A45" s="17" t="s">
        <v>164</v>
      </c>
      <c r="B45" s="18" t="s">
        <v>165</v>
      </c>
      <c r="C45" s="19">
        <v>4876630</v>
      </c>
      <c r="D45" s="19">
        <v>4876630</v>
      </c>
      <c r="E45" s="19"/>
      <c r="F45" s="19">
        <v>1046632.31</v>
      </c>
      <c r="G45" s="19">
        <v>1046632.31</v>
      </c>
      <c r="H45" s="55" t="s">
        <v>152</v>
      </c>
      <c r="I45" s="54" t="s">
        <v>153</v>
      </c>
      <c r="J45" s="56">
        <v>1000000</v>
      </c>
      <c r="K45" s="92">
        <v>300000</v>
      </c>
      <c r="L45" s="92">
        <v>0</v>
      </c>
      <c r="M45" s="92">
        <v>0</v>
      </c>
      <c r="N45" s="92">
        <v>0</v>
      </c>
      <c r="O45" s="92">
        <v>0</v>
      </c>
      <c r="P45" s="92">
        <f t="shared" si="2"/>
        <v>0</v>
      </c>
      <c r="Q45" s="124" t="e">
        <f t="shared" si="3"/>
        <v>#DIV/0!</v>
      </c>
    </row>
    <row r="46" spans="1:17" ht="33.75" x14ac:dyDescent="0.2">
      <c r="A46" s="38" t="s">
        <v>166</v>
      </c>
      <c r="B46" s="39" t="s">
        <v>167</v>
      </c>
      <c r="C46" s="40">
        <v>724400</v>
      </c>
      <c r="D46" s="40">
        <v>724400</v>
      </c>
      <c r="E46" s="40"/>
      <c r="F46" s="40">
        <v>181100.01</v>
      </c>
      <c r="G46" s="40">
        <v>181100.01</v>
      </c>
      <c r="H46" s="55" t="s">
        <v>517</v>
      </c>
      <c r="I46" s="54" t="s">
        <v>518</v>
      </c>
      <c r="J46" s="56">
        <v>0</v>
      </c>
      <c r="K46" s="92">
        <v>700000</v>
      </c>
      <c r="L46" s="92">
        <v>0</v>
      </c>
      <c r="M46" s="92">
        <v>700000</v>
      </c>
      <c r="N46" s="92">
        <v>0</v>
      </c>
      <c r="O46" s="92">
        <v>700000</v>
      </c>
      <c r="P46" s="92">
        <f t="shared" si="2"/>
        <v>700000</v>
      </c>
      <c r="Q46" s="124">
        <f t="shared" si="3"/>
        <v>1</v>
      </c>
    </row>
    <row r="47" spans="1:17" ht="33.75" x14ac:dyDescent="0.2">
      <c r="A47" s="17" t="s">
        <v>168</v>
      </c>
      <c r="B47" s="18" t="s">
        <v>141</v>
      </c>
      <c r="C47" s="19">
        <v>21182017</v>
      </c>
      <c r="D47" s="19">
        <v>21182017</v>
      </c>
      <c r="E47" s="19"/>
      <c r="F47" s="19">
        <v>6860896</v>
      </c>
      <c r="G47" s="19">
        <v>6860896</v>
      </c>
      <c r="H47" s="67" t="s">
        <v>519</v>
      </c>
      <c r="I47" s="68" t="s">
        <v>520</v>
      </c>
      <c r="J47" s="69">
        <v>0</v>
      </c>
      <c r="K47" s="92">
        <v>1416000</v>
      </c>
      <c r="L47" s="92">
        <v>0</v>
      </c>
      <c r="M47" s="92">
        <v>1416000</v>
      </c>
      <c r="N47" s="92">
        <v>0</v>
      </c>
      <c r="O47" s="92">
        <v>1416000</v>
      </c>
      <c r="P47" s="92">
        <f t="shared" si="2"/>
        <v>1416000</v>
      </c>
      <c r="Q47" s="124">
        <f t="shared" si="3"/>
        <v>1</v>
      </c>
    </row>
    <row r="48" spans="1:17" ht="45" x14ac:dyDescent="0.2">
      <c r="A48" s="38" t="s">
        <v>169</v>
      </c>
      <c r="B48" s="39" t="s">
        <v>170</v>
      </c>
      <c r="C48" s="40">
        <v>216100</v>
      </c>
      <c r="D48" s="40">
        <v>216100</v>
      </c>
      <c r="E48" s="40"/>
      <c r="F48" s="40">
        <v>38591</v>
      </c>
      <c r="G48" s="40">
        <v>35127.5</v>
      </c>
      <c r="H48" s="67" t="s">
        <v>521</v>
      </c>
      <c r="I48" s="68" t="s">
        <v>522</v>
      </c>
      <c r="J48" s="69">
        <v>0</v>
      </c>
      <c r="K48" s="92">
        <v>366000</v>
      </c>
      <c r="L48" s="92">
        <v>0</v>
      </c>
      <c r="M48" s="92">
        <v>170289</v>
      </c>
      <c r="N48" s="92">
        <v>86122.06</v>
      </c>
      <c r="O48" s="92">
        <v>256411.06</v>
      </c>
      <c r="P48" s="92">
        <f t="shared" si="2"/>
        <v>256411.06</v>
      </c>
      <c r="Q48" s="124">
        <f t="shared" si="3"/>
        <v>1</v>
      </c>
    </row>
    <row r="49" spans="1:17" ht="45" x14ac:dyDescent="0.2">
      <c r="A49" s="38" t="s">
        <v>171</v>
      </c>
      <c r="B49" s="39" t="s">
        <v>172</v>
      </c>
      <c r="C49" s="40">
        <v>67134800</v>
      </c>
      <c r="D49" s="40">
        <v>67134800</v>
      </c>
      <c r="E49" s="40"/>
      <c r="F49" s="40">
        <v>12511863</v>
      </c>
      <c r="G49" s="40">
        <v>12511863</v>
      </c>
      <c r="H49" s="67" t="s">
        <v>154</v>
      </c>
      <c r="I49" s="68" t="s">
        <v>155</v>
      </c>
      <c r="J49" s="69">
        <v>139000</v>
      </c>
      <c r="K49" s="92">
        <v>139000</v>
      </c>
      <c r="L49" s="92">
        <v>0</v>
      </c>
      <c r="M49" s="92">
        <v>46056.45</v>
      </c>
      <c r="N49" s="92">
        <v>31243</v>
      </c>
      <c r="O49" s="92">
        <v>77299.45</v>
      </c>
      <c r="P49" s="92">
        <f t="shared" si="2"/>
        <v>77299.45</v>
      </c>
      <c r="Q49" s="124">
        <f t="shared" si="3"/>
        <v>1</v>
      </c>
    </row>
    <row r="50" spans="1:17" ht="56.25" x14ac:dyDescent="0.2">
      <c r="A50" s="38" t="s">
        <v>173</v>
      </c>
      <c r="B50" s="39" t="s">
        <v>174</v>
      </c>
      <c r="C50" s="40">
        <v>23287400</v>
      </c>
      <c r="D50" s="40">
        <v>21160400</v>
      </c>
      <c r="E50" s="40"/>
      <c r="F50" s="40">
        <v>21160400</v>
      </c>
      <c r="G50" s="40">
        <v>0</v>
      </c>
      <c r="H50" s="55" t="s">
        <v>156</v>
      </c>
      <c r="I50" s="54" t="s">
        <v>157</v>
      </c>
      <c r="J50" s="56">
        <v>230000</v>
      </c>
      <c r="K50" s="92">
        <v>300000</v>
      </c>
      <c r="L50" s="92">
        <v>0</v>
      </c>
      <c r="M50" s="92">
        <v>0</v>
      </c>
      <c r="N50" s="92">
        <v>0</v>
      </c>
      <c r="O50" s="92">
        <v>0</v>
      </c>
      <c r="P50" s="92">
        <f t="shared" si="2"/>
        <v>0</v>
      </c>
      <c r="Q50" s="124" t="e">
        <f t="shared" si="3"/>
        <v>#DIV/0!</v>
      </c>
    </row>
    <row r="51" spans="1:17" ht="33.75" x14ac:dyDescent="0.2">
      <c r="A51" s="17" t="s">
        <v>175</v>
      </c>
      <c r="B51" s="18" t="s">
        <v>176</v>
      </c>
      <c r="C51" s="19">
        <v>0</v>
      </c>
      <c r="D51" s="19">
        <v>5121346.63</v>
      </c>
      <c r="E51" s="19"/>
      <c r="F51" s="19">
        <v>0</v>
      </c>
      <c r="G51" s="19">
        <v>0</v>
      </c>
      <c r="H51" s="55" t="s">
        <v>158</v>
      </c>
      <c r="I51" s="54" t="s">
        <v>159</v>
      </c>
      <c r="J51" s="56">
        <v>150000</v>
      </c>
      <c r="K51" s="92">
        <v>150000</v>
      </c>
      <c r="L51" s="92">
        <v>0</v>
      </c>
      <c r="M51" s="92">
        <v>89000</v>
      </c>
      <c r="N51" s="92">
        <v>31000</v>
      </c>
      <c r="O51" s="92">
        <v>120000</v>
      </c>
      <c r="P51" s="92">
        <f t="shared" si="2"/>
        <v>120000</v>
      </c>
      <c r="Q51" s="124">
        <f t="shared" si="3"/>
        <v>1</v>
      </c>
    </row>
    <row r="52" spans="1:17" ht="33.75" x14ac:dyDescent="0.2">
      <c r="A52" s="38" t="s">
        <v>177</v>
      </c>
      <c r="B52" s="39" t="s">
        <v>178</v>
      </c>
      <c r="C52" s="40">
        <v>7705900</v>
      </c>
      <c r="D52" s="40">
        <v>7705900</v>
      </c>
      <c r="E52" s="40"/>
      <c r="F52" s="40">
        <v>1555400</v>
      </c>
      <c r="G52" s="40">
        <v>788916.67</v>
      </c>
      <c r="H52" s="55" t="s">
        <v>160</v>
      </c>
      <c r="I52" s="54" t="s">
        <v>161</v>
      </c>
      <c r="J52" s="56">
        <v>250000</v>
      </c>
      <c r="K52" s="92">
        <v>250000</v>
      </c>
      <c r="L52" s="92">
        <v>0</v>
      </c>
      <c r="M52" s="92">
        <v>0</v>
      </c>
      <c r="N52" s="92">
        <v>0</v>
      </c>
      <c r="O52" s="92">
        <v>0</v>
      </c>
      <c r="P52" s="92">
        <f t="shared" si="2"/>
        <v>0</v>
      </c>
      <c r="Q52" s="124" t="e">
        <f t="shared" si="3"/>
        <v>#DIV/0!</v>
      </c>
    </row>
    <row r="53" spans="1:17" ht="45" x14ac:dyDescent="0.2">
      <c r="A53" s="17" t="s">
        <v>179</v>
      </c>
      <c r="B53" s="18" t="s">
        <v>180</v>
      </c>
      <c r="C53" s="19">
        <v>0</v>
      </c>
      <c r="D53" s="19">
        <v>2127000</v>
      </c>
      <c r="E53" s="19"/>
      <c r="F53" s="19">
        <v>2127000</v>
      </c>
      <c r="G53" s="19">
        <v>2127000</v>
      </c>
      <c r="H53" s="55" t="s">
        <v>162</v>
      </c>
      <c r="I53" s="54" t="s">
        <v>163</v>
      </c>
      <c r="J53" s="56">
        <v>70000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f t="shared" si="2"/>
        <v>0</v>
      </c>
      <c r="Q53" s="124" t="e">
        <f t="shared" si="3"/>
        <v>#DIV/0!</v>
      </c>
    </row>
    <row r="54" spans="1:17" ht="33.75" x14ac:dyDescent="0.2">
      <c r="A54" s="17" t="s">
        <v>181</v>
      </c>
      <c r="B54" s="18" t="s">
        <v>182</v>
      </c>
      <c r="C54" s="19">
        <v>100000</v>
      </c>
      <c r="D54" s="19">
        <v>100000</v>
      </c>
      <c r="E54" s="19"/>
      <c r="F54" s="19">
        <v>0</v>
      </c>
      <c r="G54" s="19">
        <v>0</v>
      </c>
      <c r="H54" s="55" t="s">
        <v>164</v>
      </c>
      <c r="I54" s="54" t="s">
        <v>165</v>
      </c>
      <c r="J54" s="56">
        <v>4876630</v>
      </c>
      <c r="K54" s="92">
        <v>4876630</v>
      </c>
      <c r="L54" s="92">
        <v>1046632.31</v>
      </c>
      <c r="M54" s="92">
        <v>1194777.57</v>
      </c>
      <c r="N54" s="92">
        <v>1004547.35</v>
      </c>
      <c r="O54" s="92">
        <v>3245938.23</v>
      </c>
      <c r="P54" s="92">
        <f t="shared" si="2"/>
        <v>3245957.23</v>
      </c>
      <c r="Q54" s="124">
        <f t="shared" si="3"/>
        <v>0.99999414656489483</v>
      </c>
    </row>
    <row r="55" spans="1:17" ht="33.75" x14ac:dyDescent="0.2">
      <c r="A55" s="17" t="s">
        <v>183</v>
      </c>
      <c r="B55" s="18" t="s">
        <v>141</v>
      </c>
      <c r="C55" s="19">
        <v>106065924</v>
      </c>
      <c r="D55" s="19">
        <v>106065924</v>
      </c>
      <c r="E55" s="19"/>
      <c r="F55" s="19">
        <v>36919786</v>
      </c>
      <c r="G55" s="19">
        <v>36919786</v>
      </c>
      <c r="H55" s="67" t="s">
        <v>166</v>
      </c>
      <c r="I55" s="68" t="s">
        <v>167</v>
      </c>
      <c r="J55" s="69">
        <v>724400</v>
      </c>
      <c r="K55" s="92">
        <v>724400</v>
      </c>
      <c r="L55" s="92">
        <v>181100.01</v>
      </c>
      <c r="M55" s="92">
        <v>181100.01</v>
      </c>
      <c r="N55" s="92">
        <v>181100.01</v>
      </c>
      <c r="O55" s="92">
        <v>543300.03</v>
      </c>
      <c r="P55" s="92">
        <f t="shared" si="2"/>
        <v>543300.03</v>
      </c>
      <c r="Q55" s="124">
        <f t="shared" si="3"/>
        <v>1</v>
      </c>
    </row>
    <row r="56" spans="1:17" ht="33.75" x14ac:dyDescent="0.2">
      <c r="A56" s="38" t="s">
        <v>184</v>
      </c>
      <c r="B56" s="39" t="s">
        <v>185</v>
      </c>
      <c r="C56" s="40">
        <v>11066600</v>
      </c>
      <c r="D56" s="40">
        <v>11066600</v>
      </c>
      <c r="E56" s="40"/>
      <c r="F56" s="40">
        <v>2735772.72</v>
      </c>
      <c r="G56" s="40">
        <v>2695772.72</v>
      </c>
      <c r="H56" s="55" t="s">
        <v>168</v>
      </c>
      <c r="I56" s="54" t="s">
        <v>141</v>
      </c>
      <c r="J56" s="56">
        <v>21182017</v>
      </c>
      <c r="K56" s="92">
        <v>16822184</v>
      </c>
      <c r="L56" s="92">
        <v>6860896</v>
      </c>
      <c r="M56" s="92">
        <v>4779686</v>
      </c>
      <c r="N56" s="92">
        <v>2166368</v>
      </c>
      <c r="O56" s="92">
        <v>13806950</v>
      </c>
      <c r="P56" s="92">
        <f t="shared" si="2"/>
        <v>13806950</v>
      </c>
      <c r="Q56" s="124">
        <f t="shared" si="3"/>
        <v>1</v>
      </c>
    </row>
    <row r="57" spans="1:17" ht="33.75" x14ac:dyDescent="0.2">
      <c r="A57" s="38" t="s">
        <v>186</v>
      </c>
      <c r="B57" s="39" t="s">
        <v>187</v>
      </c>
      <c r="C57" s="40">
        <v>13526500</v>
      </c>
      <c r="D57" s="40">
        <v>13526500</v>
      </c>
      <c r="E57" s="40"/>
      <c r="F57" s="40">
        <v>4368831.66</v>
      </c>
      <c r="G57" s="40">
        <v>4318831.66</v>
      </c>
      <c r="H57" s="67" t="s">
        <v>169</v>
      </c>
      <c r="I57" s="68" t="s">
        <v>170</v>
      </c>
      <c r="J57" s="69">
        <v>216100</v>
      </c>
      <c r="K57" s="92">
        <v>256500</v>
      </c>
      <c r="L57" s="92">
        <v>38591</v>
      </c>
      <c r="M57" s="92">
        <v>67725</v>
      </c>
      <c r="N57" s="92">
        <v>78402</v>
      </c>
      <c r="O57" s="92">
        <v>175322.7</v>
      </c>
      <c r="P57" s="92">
        <f t="shared" si="2"/>
        <v>184718</v>
      </c>
      <c r="Q57" s="124">
        <f t="shared" si="3"/>
        <v>0.94913706298249234</v>
      </c>
    </row>
    <row r="58" spans="1:17" ht="45" x14ac:dyDescent="0.2">
      <c r="A58" s="38" t="s">
        <v>188</v>
      </c>
      <c r="B58" s="39" t="s">
        <v>189</v>
      </c>
      <c r="C58" s="40">
        <v>323710500</v>
      </c>
      <c r="D58" s="40">
        <v>323710500</v>
      </c>
      <c r="E58" s="40"/>
      <c r="F58" s="40">
        <v>60923202</v>
      </c>
      <c r="G58" s="40">
        <v>60923202</v>
      </c>
      <c r="H58" s="67" t="s">
        <v>171</v>
      </c>
      <c r="I58" s="68" t="s">
        <v>172</v>
      </c>
      <c r="J58" s="69">
        <v>67134800</v>
      </c>
      <c r="K58" s="92">
        <v>53261800</v>
      </c>
      <c r="L58" s="92">
        <v>12511863</v>
      </c>
      <c r="M58" s="92">
        <v>20664367</v>
      </c>
      <c r="N58" s="92">
        <v>12409948</v>
      </c>
      <c r="O58" s="92">
        <v>45467615</v>
      </c>
      <c r="P58" s="92">
        <f t="shared" si="2"/>
        <v>45586178</v>
      </c>
      <c r="Q58" s="124">
        <f t="shared" si="3"/>
        <v>0.99739914585513179</v>
      </c>
    </row>
    <row r="59" spans="1:17" ht="56.25" x14ac:dyDescent="0.2">
      <c r="A59" s="38" t="s">
        <v>190</v>
      </c>
      <c r="B59" s="39" t="s">
        <v>191</v>
      </c>
      <c r="C59" s="40">
        <v>8497600</v>
      </c>
      <c r="D59" s="40">
        <v>8497600</v>
      </c>
      <c r="E59" s="40"/>
      <c r="F59" s="40">
        <v>1465592</v>
      </c>
      <c r="G59" s="40">
        <v>1465592</v>
      </c>
      <c r="H59" s="67" t="s">
        <v>173</v>
      </c>
      <c r="I59" s="68" t="s">
        <v>174</v>
      </c>
      <c r="J59" s="69">
        <v>23287400</v>
      </c>
      <c r="K59" s="92">
        <v>21160400</v>
      </c>
      <c r="L59" s="92">
        <v>21160400</v>
      </c>
      <c r="M59" s="92">
        <v>0</v>
      </c>
      <c r="N59" s="92">
        <v>0</v>
      </c>
      <c r="O59" s="92">
        <v>21160400</v>
      </c>
      <c r="P59" s="92">
        <f t="shared" si="2"/>
        <v>21160400</v>
      </c>
      <c r="Q59" s="124">
        <f t="shared" si="3"/>
        <v>1</v>
      </c>
    </row>
    <row r="60" spans="1:17" ht="45" x14ac:dyDescent="0.2">
      <c r="A60" s="17" t="s">
        <v>192</v>
      </c>
      <c r="B60" s="18" t="s">
        <v>193</v>
      </c>
      <c r="C60" s="19">
        <v>50000</v>
      </c>
      <c r="D60" s="19">
        <v>50000</v>
      </c>
      <c r="E60" s="19"/>
      <c r="F60" s="19">
        <v>0</v>
      </c>
      <c r="G60" s="19">
        <v>0</v>
      </c>
      <c r="H60" s="55" t="s">
        <v>175</v>
      </c>
      <c r="I60" s="54" t="s">
        <v>176</v>
      </c>
      <c r="J60" s="56">
        <v>0</v>
      </c>
      <c r="K60" s="92">
        <v>5121346.63</v>
      </c>
      <c r="L60" s="92">
        <v>0</v>
      </c>
      <c r="M60" s="92">
        <v>1258017.03</v>
      </c>
      <c r="N60" s="92">
        <v>0</v>
      </c>
      <c r="O60" s="92">
        <v>1258017.03</v>
      </c>
      <c r="P60" s="92">
        <f t="shared" si="2"/>
        <v>1258017.03</v>
      </c>
      <c r="Q60" s="124">
        <f t="shared" si="3"/>
        <v>1</v>
      </c>
    </row>
    <row r="61" spans="1:17" ht="33.75" x14ac:dyDescent="0.2">
      <c r="A61" s="17" t="s">
        <v>194</v>
      </c>
      <c r="B61" s="18" t="s">
        <v>195</v>
      </c>
      <c r="C61" s="19">
        <v>100000</v>
      </c>
      <c r="D61" s="19">
        <v>100000</v>
      </c>
      <c r="E61" s="19"/>
      <c r="F61" s="19">
        <v>0</v>
      </c>
      <c r="G61" s="19">
        <v>0</v>
      </c>
      <c r="H61" s="67" t="s">
        <v>177</v>
      </c>
      <c r="I61" s="68" t="s">
        <v>178</v>
      </c>
      <c r="J61" s="69">
        <v>7705900</v>
      </c>
      <c r="K61" s="92">
        <v>6697900</v>
      </c>
      <c r="L61" s="92">
        <v>1555400</v>
      </c>
      <c r="M61" s="92">
        <v>2165400</v>
      </c>
      <c r="N61" s="92">
        <v>2165400</v>
      </c>
      <c r="O61" s="92">
        <v>3877481.1</v>
      </c>
      <c r="P61" s="92">
        <f t="shared" si="2"/>
        <v>5886200</v>
      </c>
      <c r="Q61" s="124">
        <f t="shared" si="3"/>
        <v>0.65874097040535495</v>
      </c>
    </row>
    <row r="62" spans="1:17" ht="56.25" x14ac:dyDescent="0.2">
      <c r="A62" s="17" t="s">
        <v>196</v>
      </c>
      <c r="B62" s="18" t="s">
        <v>141</v>
      </c>
      <c r="C62" s="19">
        <v>32489045</v>
      </c>
      <c r="D62" s="19">
        <v>32489045</v>
      </c>
      <c r="E62" s="19"/>
      <c r="F62" s="19">
        <v>8736299</v>
      </c>
      <c r="G62" s="19">
        <v>8736299</v>
      </c>
      <c r="H62" s="55" t="s">
        <v>179</v>
      </c>
      <c r="I62" s="54" t="s">
        <v>180</v>
      </c>
      <c r="J62" s="56">
        <v>0</v>
      </c>
      <c r="K62" s="92">
        <v>2127000</v>
      </c>
      <c r="L62" s="92">
        <v>2127000</v>
      </c>
      <c r="M62" s="92">
        <v>0</v>
      </c>
      <c r="N62" s="92">
        <v>0</v>
      </c>
      <c r="O62" s="92">
        <v>2127000</v>
      </c>
      <c r="P62" s="92">
        <f t="shared" si="2"/>
        <v>2127000</v>
      </c>
      <c r="Q62" s="124">
        <f t="shared" si="3"/>
        <v>1</v>
      </c>
    </row>
    <row r="63" spans="1:17" ht="45" x14ac:dyDescent="0.2">
      <c r="A63" s="17" t="s">
        <v>197</v>
      </c>
      <c r="B63" s="18" t="s">
        <v>198</v>
      </c>
      <c r="C63" s="19">
        <v>100000</v>
      </c>
      <c r="D63" s="19">
        <v>100000</v>
      </c>
      <c r="E63" s="19"/>
      <c r="F63" s="19">
        <v>0</v>
      </c>
      <c r="G63" s="19">
        <v>0</v>
      </c>
      <c r="H63" s="55" t="s">
        <v>181</v>
      </c>
      <c r="I63" s="54" t="s">
        <v>182</v>
      </c>
      <c r="J63" s="56">
        <v>100000</v>
      </c>
      <c r="K63" s="92">
        <v>100000</v>
      </c>
      <c r="L63" s="92">
        <v>0</v>
      </c>
      <c r="M63" s="92">
        <v>0</v>
      </c>
      <c r="N63" s="92">
        <v>8000</v>
      </c>
      <c r="O63" s="92">
        <v>8000</v>
      </c>
      <c r="P63" s="92">
        <f t="shared" si="2"/>
        <v>8000</v>
      </c>
      <c r="Q63" s="124">
        <f t="shared" si="3"/>
        <v>1</v>
      </c>
    </row>
    <row r="64" spans="1:17" ht="33.75" x14ac:dyDescent="0.2">
      <c r="A64" s="17"/>
      <c r="B64" s="18"/>
      <c r="C64" s="19"/>
      <c r="D64" s="19"/>
      <c r="E64" s="19"/>
      <c r="F64" s="19"/>
      <c r="G64" s="19"/>
      <c r="H64" s="67" t="s">
        <v>635</v>
      </c>
      <c r="I64" s="68" t="s">
        <v>661</v>
      </c>
      <c r="J64" s="69"/>
      <c r="K64" s="92">
        <v>502700</v>
      </c>
      <c r="L64" s="92">
        <v>0</v>
      </c>
      <c r="M64" s="92">
        <v>0</v>
      </c>
      <c r="N64" s="92">
        <v>502700</v>
      </c>
      <c r="O64" s="92">
        <v>0</v>
      </c>
      <c r="P64" s="92">
        <f t="shared" si="2"/>
        <v>502700</v>
      </c>
      <c r="Q64" s="124">
        <f t="shared" si="3"/>
        <v>0</v>
      </c>
    </row>
    <row r="65" spans="1:17" ht="33.75" x14ac:dyDescent="0.2">
      <c r="A65" s="17" t="s">
        <v>199</v>
      </c>
      <c r="B65" s="18" t="s">
        <v>200</v>
      </c>
      <c r="C65" s="19">
        <v>200000</v>
      </c>
      <c r="D65" s="19">
        <v>200000</v>
      </c>
      <c r="E65" s="19"/>
      <c r="F65" s="19">
        <v>0</v>
      </c>
      <c r="G65" s="19">
        <v>0</v>
      </c>
      <c r="H65" s="55" t="s">
        <v>183</v>
      </c>
      <c r="I65" s="54" t="s">
        <v>141</v>
      </c>
      <c r="J65" s="56">
        <v>106065924</v>
      </c>
      <c r="K65" s="92">
        <v>110026357</v>
      </c>
      <c r="L65" s="92">
        <v>36919438</v>
      </c>
      <c r="M65" s="92">
        <v>22638614</v>
      </c>
      <c r="N65" s="92">
        <v>17403552</v>
      </c>
      <c r="O65" s="92">
        <v>76961604</v>
      </c>
      <c r="P65" s="92">
        <f t="shared" si="2"/>
        <v>76961604</v>
      </c>
      <c r="Q65" s="124">
        <f t="shared" si="3"/>
        <v>1</v>
      </c>
    </row>
    <row r="66" spans="1:17" ht="33.75" x14ac:dyDescent="0.2">
      <c r="A66" s="17" t="s">
        <v>201</v>
      </c>
      <c r="B66" s="18" t="s">
        <v>202</v>
      </c>
      <c r="C66" s="19">
        <v>100000</v>
      </c>
      <c r="D66" s="19">
        <v>100000</v>
      </c>
      <c r="E66" s="19"/>
      <c r="F66" s="19">
        <v>0</v>
      </c>
      <c r="G66" s="19">
        <v>0</v>
      </c>
      <c r="H66" s="67" t="s">
        <v>184</v>
      </c>
      <c r="I66" s="68" t="s">
        <v>185</v>
      </c>
      <c r="J66" s="69">
        <v>11066600</v>
      </c>
      <c r="K66" s="92">
        <v>11925200</v>
      </c>
      <c r="L66" s="92">
        <v>2735772.72</v>
      </c>
      <c r="M66" s="92">
        <v>2167912.77</v>
      </c>
      <c r="N66" s="92">
        <v>3130930</v>
      </c>
      <c r="O66" s="92">
        <v>8034610.4900000002</v>
      </c>
      <c r="P66" s="92">
        <f t="shared" si="2"/>
        <v>8034615.4900000002</v>
      </c>
      <c r="Q66" s="124">
        <f t="shared" si="3"/>
        <v>0.9999993776926841</v>
      </c>
    </row>
    <row r="67" spans="1:17" ht="33.75" x14ac:dyDescent="0.2">
      <c r="A67" s="17" t="s">
        <v>203</v>
      </c>
      <c r="B67" s="18" t="s">
        <v>204</v>
      </c>
      <c r="C67" s="19">
        <v>120000</v>
      </c>
      <c r="D67" s="19">
        <v>120000</v>
      </c>
      <c r="E67" s="19"/>
      <c r="F67" s="19">
        <v>0</v>
      </c>
      <c r="G67" s="19">
        <v>0</v>
      </c>
      <c r="H67" s="67" t="s">
        <v>186</v>
      </c>
      <c r="I67" s="68" t="s">
        <v>187</v>
      </c>
      <c r="J67" s="69">
        <v>13526500</v>
      </c>
      <c r="K67" s="92">
        <v>15018300</v>
      </c>
      <c r="L67" s="92">
        <v>4368831.66</v>
      </c>
      <c r="M67" s="92">
        <v>3297441.21</v>
      </c>
      <c r="N67" s="92">
        <v>2009647.01</v>
      </c>
      <c r="O67" s="92">
        <v>9675919.8800000008</v>
      </c>
      <c r="P67" s="92">
        <f t="shared" si="2"/>
        <v>9675919.8800000008</v>
      </c>
      <c r="Q67" s="124">
        <f t="shared" si="3"/>
        <v>1</v>
      </c>
    </row>
    <row r="68" spans="1:17" ht="56.25" x14ac:dyDescent="0.2">
      <c r="A68" s="17" t="s">
        <v>205</v>
      </c>
      <c r="B68" s="18" t="s">
        <v>206</v>
      </c>
      <c r="C68" s="19">
        <v>240520</v>
      </c>
      <c r="D68" s="19">
        <v>216260</v>
      </c>
      <c r="E68" s="19"/>
      <c r="F68" s="19">
        <v>0</v>
      </c>
      <c r="G68" s="19">
        <v>0</v>
      </c>
      <c r="H68" s="67" t="s">
        <v>188</v>
      </c>
      <c r="I68" s="68" t="s">
        <v>189</v>
      </c>
      <c r="J68" s="69">
        <v>323710500</v>
      </c>
      <c r="K68" s="92">
        <v>352186300</v>
      </c>
      <c r="L68" s="92">
        <v>60923202</v>
      </c>
      <c r="M68" s="92">
        <v>123159964</v>
      </c>
      <c r="N68" s="92">
        <v>92040077</v>
      </c>
      <c r="O68" s="92">
        <v>270908843</v>
      </c>
      <c r="P68" s="92">
        <f t="shared" si="2"/>
        <v>276123243</v>
      </c>
      <c r="Q68" s="124">
        <f t="shared" si="3"/>
        <v>0.98111567884200168</v>
      </c>
    </row>
    <row r="69" spans="1:17" ht="33.75" x14ac:dyDescent="0.2">
      <c r="A69" s="17" t="s">
        <v>207</v>
      </c>
      <c r="B69" s="18" t="s">
        <v>208</v>
      </c>
      <c r="C69" s="19">
        <v>2755939</v>
      </c>
      <c r="D69" s="19">
        <v>2755939</v>
      </c>
      <c r="E69" s="19"/>
      <c r="F69" s="19">
        <v>0</v>
      </c>
      <c r="G69" s="19">
        <v>0</v>
      </c>
      <c r="H69" s="67" t="s">
        <v>190</v>
      </c>
      <c r="I69" s="68" t="s">
        <v>191</v>
      </c>
      <c r="J69" s="69">
        <v>8497600</v>
      </c>
      <c r="K69" s="92">
        <v>8671000</v>
      </c>
      <c r="L69" s="92">
        <v>1465592</v>
      </c>
      <c r="M69" s="92">
        <v>3252675</v>
      </c>
      <c r="N69" s="92">
        <v>1088119</v>
      </c>
      <c r="O69" s="92">
        <v>5806386</v>
      </c>
      <c r="P69" s="92">
        <f t="shared" si="2"/>
        <v>5806386</v>
      </c>
      <c r="Q69" s="124">
        <f t="shared" si="3"/>
        <v>1</v>
      </c>
    </row>
    <row r="70" spans="1:17" ht="45" x14ac:dyDescent="0.2">
      <c r="A70" s="38" t="s">
        <v>209</v>
      </c>
      <c r="B70" s="39" t="s">
        <v>210</v>
      </c>
      <c r="C70" s="40">
        <v>7413900</v>
      </c>
      <c r="D70" s="40">
        <v>7413900</v>
      </c>
      <c r="E70" s="40"/>
      <c r="F70" s="40">
        <v>0</v>
      </c>
      <c r="G70" s="40">
        <v>0</v>
      </c>
      <c r="H70" s="67" t="s">
        <v>523</v>
      </c>
      <c r="I70" s="68" t="s">
        <v>524</v>
      </c>
      <c r="J70" s="69">
        <v>0</v>
      </c>
      <c r="K70" s="92">
        <v>25600</v>
      </c>
      <c r="L70" s="92">
        <v>0</v>
      </c>
      <c r="M70" s="92">
        <v>0</v>
      </c>
      <c r="N70" s="92">
        <v>15200</v>
      </c>
      <c r="O70" s="92">
        <v>15200</v>
      </c>
      <c r="P70" s="92">
        <f t="shared" si="2"/>
        <v>15200</v>
      </c>
      <c r="Q70" s="124">
        <f t="shared" si="3"/>
        <v>1</v>
      </c>
    </row>
    <row r="71" spans="1:17" ht="33.75" x14ac:dyDescent="0.2">
      <c r="A71" s="17" t="s">
        <v>211</v>
      </c>
      <c r="B71" s="18" t="s">
        <v>141</v>
      </c>
      <c r="C71" s="19">
        <v>4381508</v>
      </c>
      <c r="D71" s="19">
        <v>4381508</v>
      </c>
      <c r="E71" s="19"/>
      <c r="F71" s="19">
        <v>1251429</v>
      </c>
      <c r="G71" s="19">
        <v>1251429</v>
      </c>
      <c r="H71" s="67" t="s">
        <v>525</v>
      </c>
      <c r="I71" s="68" t="s">
        <v>526</v>
      </c>
      <c r="J71" s="69">
        <v>0</v>
      </c>
      <c r="K71" s="92">
        <v>1905000</v>
      </c>
      <c r="L71" s="92">
        <v>0</v>
      </c>
      <c r="M71" s="92">
        <v>0</v>
      </c>
      <c r="N71" s="92">
        <v>0</v>
      </c>
      <c r="O71" s="92">
        <v>0</v>
      </c>
      <c r="P71" s="92">
        <f t="shared" si="2"/>
        <v>0</v>
      </c>
      <c r="Q71" s="124" t="e">
        <f t="shared" si="3"/>
        <v>#DIV/0!</v>
      </c>
    </row>
    <row r="72" spans="1:17" ht="33.75" x14ac:dyDescent="0.2">
      <c r="A72" s="17" t="s">
        <v>212</v>
      </c>
      <c r="B72" s="18" t="s">
        <v>213</v>
      </c>
      <c r="C72" s="19">
        <v>803512</v>
      </c>
      <c r="D72" s="19">
        <v>803512</v>
      </c>
      <c r="E72" s="19"/>
      <c r="F72" s="19">
        <v>200877</v>
      </c>
      <c r="G72" s="19">
        <v>200877</v>
      </c>
      <c r="H72" s="55" t="s">
        <v>192</v>
      </c>
      <c r="I72" s="54" t="s">
        <v>193</v>
      </c>
      <c r="J72" s="56">
        <v>50000</v>
      </c>
      <c r="K72" s="92">
        <v>50000</v>
      </c>
      <c r="L72" s="92">
        <v>0</v>
      </c>
      <c r="M72" s="92">
        <v>0</v>
      </c>
      <c r="N72" s="92">
        <v>0</v>
      </c>
      <c r="O72" s="92">
        <v>0</v>
      </c>
      <c r="P72" s="92">
        <f t="shared" si="2"/>
        <v>0</v>
      </c>
      <c r="Q72" s="124" t="e">
        <f t="shared" si="3"/>
        <v>#DIV/0!</v>
      </c>
    </row>
    <row r="73" spans="1:17" ht="33.75" x14ac:dyDescent="0.2">
      <c r="A73" s="38" t="s">
        <v>214</v>
      </c>
      <c r="B73" s="39" t="s">
        <v>213</v>
      </c>
      <c r="C73" s="40">
        <v>9992400</v>
      </c>
      <c r="D73" s="40">
        <v>9992400</v>
      </c>
      <c r="E73" s="40"/>
      <c r="F73" s="40">
        <v>2311015</v>
      </c>
      <c r="G73" s="40">
        <v>2311015</v>
      </c>
      <c r="H73" s="55" t="s">
        <v>194</v>
      </c>
      <c r="I73" s="54" t="s">
        <v>195</v>
      </c>
      <c r="J73" s="56">
        <v>100000</v>
      </c>
      <c r="K73" s="92">
        <v>40000</v>
      </c>
      <c r="L73" s="92">
        <v>0</v>
      </c>
      <c r="M73" s="92">
        <v>20000</v>
      </c>
      <c r="N73" s="92">
        <v>0</v>
      </c>
      <c r="O73" s="92">
        <v>20000</v>
      </c>
      <c r="P73" s="92">
        <f t="shared" si="2"/>
        <v>20000</v>
      </c>
      <c r="Q73" s="124">
        <f t="shared" si="3"/>
        <v>1</v>
      </c>
    </row>
    <row r="74" spans="1:17" ht="56.25" x14ac:dyDescent="0.2">
      <c r="A74" s="38" t="s">
        <v>215</v>
      </c>
      <c r="B74" s="41" t="s">
        <v>216</v>
      </c>
      <c r="C74" s="40">
        <v>19906300</v>
      </c>
      <c r="D74" s="40">
        <v>19906296.190000001</v>
      </c>
      <c r="E74" s="40"/>
      <c r="F74" s="40">
        <v>5435328</v>
      </c>
      <c r="G74" s="40">
        <v>5104629.28</v>
      </c>
      <c r="H74" s="55" t="s">
        <v>196</v>
      </c>
      <c r="I74" s="54" t="s">
        <v>141</v>
      </c>
      <c r="J74" s="56">
        <v>32489045</v>
      </c>
      <c r="K74" s="92">
        <v>32489045</v>
      </c>
      <c r="L74" s="92">
        <v>8736299</v>
      </c>
      <c r="M74" s="92">
        <v>8475088</v>
      </c>
      <c r="N74" s="92">
        <v>6745174</v>
      </c>
      <c r="O74" s="92">
        <v>23956561</v>
      </c>
      <c r="P74" s="92">
        <f t="shared" si="2"/>
        <v>23956561</v>
      </c>
      <c r="Q74" s="124">
        <f t="shared" si="3"/>
        <v>1</v>
      </c>
    </row>
    <row r="75" spans="1:17" ht="33.75" x14ac:dyDescent="0.2">
      <c r="A75" s="17" t="s">
        <v>217</v>
      </c>
      <c r="B75" s="18" t="s">
        <v>218</v>
      </c>
      <c r="C75" s="19">
        <v>0</v>
      </c>
      <c r="D75" s="19">
        <v>24260</v>
      </c>
      <c r="E75" s="19"/>
      <c r="F75" s="19">
        <v>8700</v>
      </c>
      <c r="G75" s="19">
        <v>8700</v>
      </c>
      <c r="H75" s="55" t="s">
        <v>197</v>
      </c>
      <c r="I75" s="54" t="s">
        <v>198</v>
      </c>
      <c r="J75" s="56">
        <v>100000</v>
      </c>
      <c r="K75" s="92">
        <v>50000</v>
      </c>
      <c r="L75" s="92">
        <v>0</v>
      </c>
      <c r="M75" s="92">
        <v>50000</v>
      </c>
      <c r="N75" s="92">
        <v>0</v>
      </c>
      <c r="O75" s="92">
        <v>50000</v>
      </c>
      <c r="P75" s="92">
        <f t="shared" si="2"/>
        <v>50000</v>
      </c>
      <c r="Q75" s="124">
        <f t="shared" si="3"/>
        <v>1</v>
      </c>
    </row>
    <row r="76" spans="1:17" ht="33.75" x14ac:dyDescent="0.2">
      <c r="A76" s="17" t="s">
        <v>219</v>
      </c>
      <c r="B76" s="18" t="s">
        <v>220</v>
      </c>
      <c r="C76" s="19">
        <v>100000</v>
      </c>
      <c r="D76" s="19">
        <v>100000</v>
      </c>
      <c r="E76" s="19"/>
      <c r="F76" s="19">
        <v>0</v>
      </c>
      <c r="G76" s="19">
        <v>0</v>
      </c>
      <c r="H76" s="55" t="s">
        <v>199</v>
      </c>
      <c r="I76" s="54" t="s">
        <v>200</v>
      </c>
      <c r="J76" s="56">
        <v>200000</v>
      </c>
      <c r="K76" s="92">
        <v>100000</v>
      </c>
      <c r="L76" s="92">
        <v>0</v>
      </c>
      <c r="M76" s="92">
        <v>0</v>
      </c>
      <c r="N76" s="92">
        <v>0</v>
      </c>
      <c r="O76" s="92">
        <v>0</v>
      </c>
      <c r="P76" s="92">
        <f t="shared" si="2"/>
        <v>0</v>
      </c>
      <c r="Q76" s="124" t="e">
        <f t="shared" si="3"/>
        <v>#DIV/0!</v>
      </c>
    </row>
    <row r="77" spans="1:17" ht="33.75" x14ac:dyDescent="0.2">
      <c r="A77" s="17" t="s">
        <v>221</v>
      </c>
      <c r="B77" s="18" t="s">
        <v>222</v>
      </c>
      <c r="C77" s="19">
        <v>105091</v>
      </c>
      <c r="D77" s="19">
        <v>105091</v>
      </c>
      <c r="E77" s="19"/>
      <c r="F77" s="19">
        <v>0</v>
      </c>
      <c r="G77" s="19">
        <v>0</v>
      </c>
      <c r="H77" s="55" t="s">
        <v>201</v>
      </c>
      <c r="I77" s="54" t="s">
        <v>202</v>
      </c>
      <c r="J77" s="56">
        <v>100000</v>
      </c>
      <c r="K77" s="92">
        <v>100000</v>
      </c>
      <c r="L77" s="92">
        <v>0</v>
      </c>
      <c r="M77" s="92">
        <v>100000</v>
      </c>
      <c r="N77" s="92">
        <v>0</v>
      </c>
      <c r="O77" s="92">
        <v>100000</v>
      </c>
      <c r="P77" s="92">
        <f t="shared" si="2"/>
        <v>100000</v>
      </c>
      <c r="Q77" s="124">
        <f t="shared" si="3"/>
        <v>1</v>
      </c>
    </row>
    <row r="78" spans="1:17" ht="33.75" x14ac:dyDescent="0.2">
      <c r="A78" s="38" t="s">
        <v>223</v>
      </c>
      <c r="B78" s="39" t="s">
        <v>224</v>
      </c>
      <c r="C78" s="40">
        <v>210181</v>
      </c>
      <c r="D78" s="40">
        <v>210181</v>
      </c>
      <c r="E78" s="40"/>
      <c r="F78" s="40">
        <v>0</v>
      </c>
      <c r="G78" s="40">
        <v>0</v>
      </c>
      <c r="H78" s="55" t="s">
        <v>203</v>
      </c>
      <c r="I78" s="54" t="s">
        <v>204</v>
      </c>
      <c r="J78" s="56">
        <v>120000</v>
      </c>
      <c r="K78" s="92">
        <v>124476</v>
      </c>
      <c r="L78" s="92">
        <v>0</v>
      </c>
      <c r="M78" s="92">
        <v>27160</v>
      </c>
      <c r="N78" s="92">
        <v>97316</v>
      </c>
      <c r="O78" s="92">
        <v>124476</v>
      </c>
      <c r="P78" s="92">
        <f t="shared" si="2"/>
        <v>124476</v>
      </c>
      <c r="Q78" s="124">
        <f t="shared" si="3"/>
        <v>1</v>
      </c>
    </row>
    <row r="79" spans="1:17" ht="90" x14ac:dyDescent="0.2">
      <c r="A79" s="17" t="s">
        <v>225</v>
      </c>
      <c r="B79" s="36" t="s">
        <v>226</v>
      </c>
      <c r="C79" s="19">
        <v>4644480</v>
      </c>
      <c r="D79" s="19">
        <v>3952480</v>
      </c>
      <c r="E79" s="19"/>
      <c r="F79" s="19">
        <v>3000000</v>
      </c>
      <c r="G79" s="19">
        <v>3000000</v>
      </c>
      <c r="H79" s="55" t="s">
        <v>205</v>
      </c>
      <c r="I79" s="54" t="s">
        <v>206</v>
      </c>
      <c r="J79" s="56">
        <v>240520</v>
      </c>
      <c r="K79" s="92">
        <v>207806</v>
      </c>
      <c r="L79" s="92">
        <v>0</v>
      </c>
      <c r="M79" s="92">
        <v>129270</v>
      </c>
      <c r="N79" s="92">
        <v>45200</v>
      </c>
      <c r="O79" s="92">
        <v>174470</v>
      </c>
      <c r="P79" s="92">
        <f t="shared" ref="P79:P142" si="4">SUM(L79:N79)</f>
        <v>174470</v>
      </c>
      <c r="Q79" s="124">
        <f t="shared" ref="Q79:Q142" si="5">O79/P79</f>
        <v>1</v>
      </c>
    </row>
    <row r="80" spans="1:17" ht="33.75" x14ac:dyDescent="0.2">
      <c r="A80" s="17" t="s">
        <v>227</v>
      </c>
      <c r="B80" s="18" t="s">
        <v>228</v>
      </c>
      <c r="C80" s="19">
        <v>0</v>
      </c>
      <c r="D80" s="19">
        <v>107000</v>
      </c>
      <c r="E80" s="19"/>
      <c r="F80" s="19">
        <v>107000</v>
      </c>
      <c r="G80" s="19">
        <v>107000</v>
      </c>
      <c r="H80" s="55" t="s">
        <v>207</v>
      </c>
      <c r="I80" s="54" t="s">
        <v>208</v>
      </c>
      <c r="J80" s="56">
        <v>2755939</v>
      </c>
      <c r="K80" s="92">
        <v>2755939</v>
      </c>
      <c r="L80" s="92">
        <v>0</v>
      </c>
      <c r="M80" s="92">
        <v>2707176.88</v>
      </c>
      <c r="N80" s="92">
        <v>48762.12</v>
      </c>
      <c r="O80" s="92">
        <v>2755939</v>
      </c>
      <c r="P80" s="92">
        <f t="shared" si="4"/>
        <v>2755939</v>
      </c>
      <c r="Q80" s="124">
        <f t="shared" si="5"/>
        <v>1</v>
      </c>
    </row>
    <row r="81" spans="1:17" ht="33.75" x14ac:dyDescent="0.2">
      <c r="A81" s="38" t="s">
        <v>229</v>
      </c>
      <c r="B81" s="39" t="s">
        <v>174</v>
      </c>
      <c r="C81" s="40">
        <v>0</v>
      </c>
      <c r="D81" s="40">
        <v>2127000</v>
      </c>
      <c r="E81" s="40"/>
      <c r="F81" s="40">
        <v>0</v>
      </c>
      <c r="G81" s="40">
        <v>0</v>
      </c>
      <c r="H81" s="67" t="s">
        <v>209</v>
      </c>
      <c r="I81" s="68" t="s">
        <v>210</v>
      </c>
      <c r="J81" s="69">
        <v>7413900</v>
      </c>
      <c r="K81" s="92">
        <v>7987900</v>
      </c>
      <c r="L81" s="92">
        <v>0</v>
      </c>
      <c r="M81" s="92">
        <v>5615452</v>
      </c>
      <c r="N81" s="92">
        <v>2372448</v>
      </c>
      <c r="O81" s="92">
        <v>7885243.5</v>
      </c>
      <c r="P81" s="92">
        <f t="shared" si="4"/>
        <v>7987900</v>
      </c>
      <c r="Q81" s="124">
        <f t="shared" si="5"/>
        <v>0.98714849960565354</v>
      </c>
    </row>
    <row r="82" spans="1:17" ht="45" x14ac:dyDescent="0.2">
      <c r="A82" s="17" t="s">
        <v>230</v>
      </c>
      <c r="B82" s="18" t="s">
        <v>231</v>
      </c>
      <c r="C82" s="19">
        <v>0</v>
      </c>
      <c r="D82" s="19">
        <v>710000</v>
      </c>
      <c r="E82" s="19"/>
      <c r="F82" s="19">
        <v>0</v>
      </c>
      <c r="G82" s="19">
        <v>0</v>
      </c>
      <c r="H82" s="55" t="s">
        <v>211</v>
      </c>
      <c r="I82" s="54" t="s">
        <v>141</v>
      </c>
      <c r="J82" s="56">
        <v>4381508</v>
      </c>
      <c r="K82" s="92">
        <v>4381508</v>
      </c>
      <c r="L82" s="92">
        <v>1251429</v>
      </c>
      <c r="M82" s="92">
        <v>1593493</v>
      </c>
      <c r="N82" s="92">
        <v>608049</v>
      </c>
      <c r="O82" s="92">
        <v>3452971</v>
      </c>
      <c r="P82" s="92">
        <f t="shared" si="4"/>
        <v>3452971</v>
      </c>
      <c r="Q82" s="124">
        <f t="shared" si="5"/>
        <v>1</v>
      </c>
    </row>
    <row r="83" spans="1:17" ht="33.75" x14ac:dyDescent="0.2">
      <c r="A83" s="17" t="s">
        <v>232</v>
      </c>
      <c r="B83" s="18" t="s">
        <v>165</v>
      </c>
      <c r="C83" s="19">
        <v>4365714</v>
      </c>
      <c r="D83" s="19">
        <v>4365714</v>
      </c>
      <c r="E83" s="19"/>
      <c r="F83" s="19">
        <v>792118.07</v>
      </c>
      <c r="G83" s="19">
        <v>792118.07</v>
      </c>
      <c r="H83" s="55" t="s">
        <v>212</v>
      </c>
      <c r="I83" s="54" t="s">
        <v>213</v>
      </c>
      <c r="J83" s="56">
        <v>803512</v>
      </c>
      <c r="K83" s="92">
        <v>803512</v>
      </c>
      <c r="L83" s="92">
        <v>200877</v>
      </c>
      <c r="M83" s="92">
        <v>217295</v>
      </c>
      <c r="N83" s="92">
        <v>184462</v>
      </c>
      <c r="O83" s="92">
        <v>602634</v>
      </c>
      <c r="P83" s="92">
        <f t="shared" si="4"/>
        <v>602634</v>
      </c>
      <c r="Q83" s="124">
        <f t="shared" si="5"/>
        <v>1</v>
      </c>
    </row>
    <row r="84" spans="1:17" ht="33.75" x14ac:dyDescent="0.2">
      <c r="A84" s="17" t="s">
        <v>233</v>
      </c>
      <c r="B84" s="18" t="s">
        <v>234</v>
      </c>
      <c r="C84" s="19">
        <v>3874688</v>
      </c>
      <c r="D84" s="19">
        <v>3874688</v>
      </c>
      <c r="E84" s="19"/>
      <c r="F84" s="19">
        <v>718463.01</v>
      </c>
      <c r="G84" s="19">
        <v>718463.01</v>
      </c>
      <c r="H84" s="104" t="s">
        <v>214</v>
      </c>
      <c r="I84" s="104" t="s">
        <v>213</v>
      </c>
      <c r="J84" s="69">
        <v>9992400</v>
      </c>
      <c r="K84" s="92">
        <v>9992400</v>
      </c>
      <c r="L84" s="92">
        <v>2311015</v>
      </c>
      <c r="M84" s="92">
        <v>3203911</v>
      </c>
      <c r="N84" s="92">
        <v>1694902.5</v>
      </c>
      <c r="O84" s="92">
        <v>7061988.4400000004</v>
      </c>
      <c r="P84" s="92">
        <f t="shared" si="4"/>
        <v>7209828.5</v>
      </c>
      <c r="Q84" s="124">
        <f t="shared" si="5"/>
        <v>0.97949464956066579</v>
      </c>
    </row>
    <row r="85" spans="1:17" ht="78.75" x14ac:dyDescent="0.2">
      <c r="A85" s="17" t="s">
        <v>235</v>
      </c>
      <c r="B85" s="18" t="s">
        <v>236</v>
      </c>
      <c r="C85" s="19">
        <v>150000</v>
      </c>
      <c r="D85" s="19">
        <v>150000</v>
      </c>
      <c r="E85" s="19"/>
      <c r="F85" s="19">
        <v>0</v>
      </c>
      <c r="G85" s="19">
        <v>0</v>
      </c>
      <c r="H85" s="104" t="s">
        <v>215</v>
      </c>
      <c r="I85" s="104" t="s">
        <v>216</v>
      </c>
      <c r="J85" s="69">
        <v>19906300</v>
      </c>
      <c r="K85" s="92">
        <v>17809096.190000001</v>
      </c>
      <c r="L85" s="92">
        <v>5435328</v>
      </c>
      <c r="M85" s="92">
        <f>3092886.75+49852.25</f>
        <v>3142739</v>
      </c>
      <c r="N85" s="92">
        <f>2211567+20000</f>
        <v>2231567</v>
      </c>
      <c r="O85" s="92">
        <v>10257443.050000001</v>
      </c>
      <c r="P85" s="92">
        <f t="shared" si="4"/>
        <v>10809634</v>
      </c>
      <c r="Q85" s="124">
        <f t="shared" si="5"/>
        <v>0.94891677646070172</v>
      </c>
    </row>
    <row r="86" spans="1:17" ht="33.75" x14ac:dyDescent="0.2">
      <c r="A86" s="17" t="s">
        <v>237</v>
      </c>
      <c r="B86" s="18" t="s">
        <v>238</v>
      </c>
      <c r="C86" s="19">
        <v>75000</v>
      </c>
      <c r="D86" s="19">
        <v>75000</v>
      </c>
      <c r="E86" s="19"/>
      <c r="F86" s="19">
        <v>0</v>
      </c>
      <c r="G86" s="19">
        <v>0</v>
      </c>
      <c r="H86" s="105" t="s">
        <v>217</v>
      </c>
      <c r="I86" s="105" t="s">
        <v>218</v>
      </c>
      <c r="J86" s="56">
        <v>0</v>
      </c>
      <c r="K86" s="92">
        <v>24260</v>
      </c>
      <c r="L86" s="92">
        <v>8700</v>
      </c>
      <c r="M86" s="92">
        <v>13000</v>
      </c>
      <c r="N86" s="92">
        <v>2560</v>
      </c>
      <c r="O86" s="92">
        <v>24260</v>
      </c>
      <c r="P86" s="92">
        <f t="shared" si="4"/>
        <v>24260</v>
      </c>
      <c r="Q86" s="124">
        <f t="shared" si="5"/>
        <v>1</v>
      </c>
    </row>
    <row r="87" spans="1:17" ht="33.75" x14ac:dyDescent="0.2">
      <c r="A87" s="17" t="s">
        <v>239</v>
      </c>
      <c r="B87" s="18" t="s">
        <v>240</v>
      </c>
      <c r="C87" s="19">
        <v>217170</v>
      </c>
      <c r="D87" s="19">
        <v>217170</v>
      </c>
      <c r="E87" s="19"/>
      <c r="F87" s="19">
        <v>0</v>
      </c>
      <c r="G87" s="19">
        <v>0</v>
      </c>
      <c r="H87" s="105" t="s">
        <v>219</v>
      </c>
      <c r="I87" s="105" t="s">
        <v>220</v>
      </c>
      <c r="J87" s="56">
        <v>100000</v>
      </c>
      <c r="K87" s="92">
        <v>100000</v>
      </c>
      <c r="L87" s="92">
        <v>0</v>
      </c>
      <c r="M87" s="92">
        <v>20000</v>
      </c>
      <c r="N87" s="92">
        <v>15000</v>
      </c>
      <c r="O87" s="92">
        <v>35000</v>
      </c>
      <c r="P87" s="92">
        <f t="shared" si="4"/>
        <v>35000</v>
      </c>
      <c r="Q87" s="124">
        <f t="shared" si="5"/>
        <v>1</v>
      </c>
    </row>
    <row r="88" spans="1:17" ht="33.75" x14ac:dyDescent="0.2">
      <c r="A88" s="17" t="s">
        <v>241</v>
      </c>
      <c r="B88" s="18" t="s">
        <v>242</v>
      </c>
      <c r="C88" s="19">
        <v>1478833</v>
      </c>
      <c r="D88" s="19">
        <v>1428833</v>
      </c>
      <c r="E88" s="19"/>
      <c r="F88" s="19">
        <v>270000</v>
      </c>
      <c r="G88" s="19">
        <v>270000</v>
      </c>
      <c r="H88" s="105" t="s">
        <v>221</v>
      </c>
      <c r="I88" s="105" t="s">
        <v>527</v>
      </c>
      <c r="J88" s="56">
        <v>105091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f t="shared" si="4"/>
        <v>0</v>
      </c>
      <c r="Q88" s="124" t="e">
        <f t="shared" si="5"/>
        <v>#DIV/0!</v>
      </c>
    </row>
    <row r="89" spans="1:17" ht="33.75" x14ac:dyDescent="0.2">
      <c r="A89" s="17" t="s">
        <v>243</v>
      </c>
      <c r="B89" s="18" t="s">
        <v>244</v>
      </c>
      <c r="C89" s="19">
        <v>0</v>
      </c>
      <c r="D89" s="19">
        <v>50000</v>
      </c>
      <c r="E89" s="19"/>
      <c r="F89" s="19">
        <v>0</v>
      </c>
      <c r="G89" s="19">
        <v>0</v>
      </c>
      <c r="H89" s="104" t="s">
        <v>223</v>
      </c>
      <c r="I89" s="104" t="s">
        <v>224</v>
      </c>
      <c r="J89" s="69">
        <v>210181</v>
      </c>
      <c r="K89" s="92">
        <v>210181</v>
      </c>
      <c r="L89" s="92">
        <v>0</v>
      </c>
      <c r="M89" s="92">
        <v>210181</v>
      </c>
      <c r="N89" s="92">
        <v>0</v>
      </c>
      <c r="O89" s="92">
        <v>0</v>
      </c>
      <c r="P89" s="92">
        <f t="shared" si="4"/>
        <v>210181</v>
      </c>
      <c r="Q89" s="124">
        <f t="shared" si="5"/>
        <v>0</v>
      </c>
    </row>
    <row r="90" spans="1:17" ht="67.5" x14ac:dyDescent="0.2">
      <c r="A90" s="17" t="s">
        <v>245</v>
      </c>
      <c r="B90" s="18" t="s">
        <v>246</v>
      </c>
      <c r="C90" s="19">
        <v>100000</v>
      </c>
      <c r="D90" s="19">
        <v>100000</v>
      </c>
      <c r="E90" s="19"/>
      <c r="F90" s="19">
        <v>20000</v>
      </c>
      <c r="G90" s="19">
        <v>20000</v>
      </c>
      <c r="H90" s="55" t="s">
        <v>528</v>
      </c>
      <c r="I90" s="54" t="s">
        <v>529</v>
      </c>
      <c r="J90" s="56">
        <v>0</v>
      </c>
      <c r="K90" s="92">
        <v>1150000</v>
      </c>
      <c r="L90" s="92">
        <v>0</v>
      </c>
      <c r="M90" s="92">
        <v>0</v>
      </c>
      <c r="N90" s="92">
        <v>1150000</v>
      </c>
      <c r="O90" s="92">
        <v>1150000</v>
      </c>
      <c r="P90" s="92">
        <f t="shared" si="4"/>
        <v>1150000</v>
      </c>
      <c r="Q90" s="124">
        <f t="shared" si="5"/>
        <v>1</v>
      </c>
    </row>
    <row r="91" spans="1:17" ht="45" x14ac:dyDescent="0.2">
      <c r="A91" s="17" t="s">
        <v>247</v>
      </c>
      <c r="B91" s="18" t="s">
        <v>141</v>
      </c>
      <c r="C91" s="19">
        <v>4369057</v>
      </c>
      <c r="D91" s="19">
        <v>4369057</v>
      </c>
      <c r="E91" s="19"/>
      <c r="F91" s="19">
        <v>1015759</v>
      </c>
      <c r="G91" s="19">
        <v>1015759</v>
      </c>
      <c r="H91" s="55" t="s">
        <v>530</v>
      </c>
      <c r="I91" s="54" t="s">
        <v>479</v>
      </c>
      <c r="J91" s="56">
        <v>0</v>
      </c>
      <c r="K91" s="92">
        <v>105091</v>
      </c>
      <c r="L91" s="92">
        <v>0</v>
      </c>
      <c r="M91" s="92">
        <v>0</v>
      </c>
      <c r="N91" s="92">
        <v>0</v>
      </c>
      <c r="O91" s="92">
        <v>0</v>
      </c>
      <c r="P91" s="92">
        <f t="shared" si="4"/>
        <v>0</v>
      </c>
      <c r="Q91" s="124" t="e">
        <f t="shared" si="5"/>
        <v>#DIV/0!</v>
      </c>
    </row>
    <row r="92" spans="1:17" ht="123.75" x14ac:dyDescent="0.2">
      <c r="A92" s="17" t="s">
        <v>248</v>
      </c>
      <c r="B92" s="18" t="s">
        <v>249</v>
      </c>
      <c r="C92" s="19">
        <v>10000</v>
      </c>
      <c r="D92" s="19">
        <v>10000</v>
      </c>
      <c r="E92" s="19"/>
      <c r="F92" s="19">
        <v>0</v>
      </c>
      <c r="G92" s="19">
        <v>0</v>
      </c>
      <c r="H92" s="55" t="s">
        <v>225</v>
      </c>
      <c r="I92" s="64" t="s">
        <v>226</v>
      </c>
      <c r="J92" s="56">
        <v>4644480</v>
      </c>
      <c r="K92" s="92">
        <v>18060615.120000001</v>
      </c>
      <c r="L92" s="92">
        <v>3000000</v>
      </c>
      <c r="M92" s="92">
        <v>3548899.36</v>
      </c>
      <c r="N92" s="92">
        <v>11451469.960000001</v>
      </c>
      <c r="O92" s="92">
        <v>18000369.32</v>
      </c>
      <c r="P92" s="92">
        <f t="shared" si="4"/>
        <v>18000369.32</v>
      </c>
      <c r="Q92" s="124">
        <f t="shared" si="5"/>
        <v>1</v>
      </c>
    </row>
    <row r="93" spans="1:17" ht="33.75" x14ac:dyDescent="0.2">
      <c r="A93" s="17" t="s">
        <v>250</v>
      </c>
      <c r="B93" s="18" t="s">
        <v>251</v>
      </c>
      <c r="C93" s="19">
        <v>15000</v>
      </c>
      <c r="D93" s="19">
        <v>15000</v>
      </c>
      <c r="E93" s="19"/>
      <c r="F93" s="19">
        <v>0</v>
      </c>
      <c r="G93" s="19">
        <v>0</v>
      </c>
      <c r="H93" s="55" t="s">
        <v>227</v>
      </c>
      <c r="I93" s="54" t="s">
        <v>228</v>
      </c>
      <c r="J93" s="56">
        <v>0</v>
      </c>
      <c r="K93" s="92">
        <v>146650</v>
      </c>
      <c r="L93" s="92">
        <v>107000</v>
      </c>
      <c r="M93" s="92">
        <v>39650</v>
      </c>
      <c r="N93" s="92">
        <v>0</v>
      </c>
      <c r="O93" s="92">
        <v>146650</v>
      </c>
      <c r="P93" s="92">
        <f t="shared" si="4"/>
        <v>146650</v>
      </c>
      <c r="Q93" s="124">
        <f t="shared" si="5"/>
        <v>1</v>
      </c>
    </row>
    <row r="94" spans="1:17" ht="56.25" x14ac:dyDescent="0.2">
      <c r="A94" s="38" t="s">
        <v>252</v>
      </c>
      <c r="B94" s="41" t="s">
        <v>253</v>
      </c>
      <c r="C94" s="40">
        <v>13300</v>
      </c>
      <c r="D94" s="40">
        <v>13341.56</v>
      </c>
      <c r="E94" s="40"/>
      <c r="F94" s="40">
        <v>4000</v>
      </c>
      <c r="G94" s="40">
        <v>4000</v>
      </c>
      <c r="H94" s="67" t="s">
        <v>229</v>
      </c>
      <c r="I94" s="68" t="s">
        <v>174</v>
      </c>
      <c r="J94" s="69">
        <v>0</v>
      </c>
      <c r="K94" s="92">
        <v>2127000</v>
      </c>
      <c r="L94" s="92">
        <v>0</v>
      </c>
      <c r="M94" s="92">
        <v>2127000</v>
      </c>
      <c r="N94" s="92">
        <v>0</v>
      </c>
      <c r="O94" s="92">
        <v>514671</v>
      </c>
      <c r="P94" s="92">
        <f t="shared" si="4"/>
        <v>2127000</v>
      </c>
      <c r="Q94" s="124">
        <f t="shared" si="5"/>
        <v>0.24197038081805361</v>
      </c>
    </row>
    <row r="95" spans="1:17" ht="33.75" x14ac:dyDescent="0.2">
      <c r="A95" s="38"/>
      <c r="B95" s="41"/>
      <c r="C95" s="40"/>
      <c r="D95" s="40"/>
      <c r="E95" s="40"/>
      <c r="F95" s="40"/>
      <c r="G95" s="40"/>
      <c r="H95" s="67" t="s">
        <v>636</v>
      </c>
      <c r="I95" s="68" t="s">
        <v>662</v>
      </c>
      <c r="J95" s="69"/>
      <c r="K95" s="92">
        <v>4962880.3600000003</v>
      </c>
      <c r="L95" s="92">
        <v>0</v>
      </c>
      <c r="M95" s="92">
        <v>0</v>
      </c>
      <c r="N95" s="92">
        <v>4962880.3600000003</v>
      </c>
      <c r="O95" s="92">
        <v>4962880.3600000003</v>
      </c>
      <c r="P95" s="92">
        <f t="shared" si="4"/>
        <v>4962880.3600000003</v>
      </c>
      <c r="Q95" s="124">
        <f t="shared" si="5"/>
        <v>1</v>
      </c>
    </row>
    <row r="96" spans="1:17" ht="56.25" x14ac:dyDescent="0.2">
      <c r="A96" s="17" t="s">
        <v>254</v>
      </c>
      <c r="B96" s="18" t="s">
        <v>141</v>
      </c>
      <c r="C96" s="19">
        <v>12916254</v>
      </c>
      <c r="D96" s="19">
        <v>12916254</v>
      </c>
      <c r="E96" s="19"/>
      <c r="F96" s="19">
        <v>3436114</v>
      </c>
      <c r="G96" s="19">
        <v>3436114</v>
      </c>
      <c r="H96" s="55" t="s">
        <v>230</v>
      </c>
      <c r="I96" s="54" t="s">
        <v>231</v>
      </c>
      <c r="J96" s="56">
        <v>0</v>
      </c>
      <c r="K96" s="92">
        <v>710000</v>
      </c>
      <c r="L96" s="92">
        <v>0</v>
      </c>
      <c r="M96" s="92">
        <v>0</v>
      </c>
      <c r="N96" s="92">
        <v>710000</v>
      </c>
      <c r="O96" s="92">
        <v>710000</v>
      </c>
      <c r="P96" s="92">
        <f t="shared" si="4"/>
        <v>710000</v>
      </c>
      <c r="Q96" s="124">
        <f t="shared" si="5"/>
        <v>1</v>
      </c>
    </row>
    <row r="97" spans="1:17" ht="33.75" x14ac:dyDescent="0.2">
      <c r="A97" s="17" t="s">
        <v>255</v>
      </c>
      <c r="B97" s="18" t="s">
        <v>256</v>
      </c>
      <c r="C97" s="19">
        <v>180000</v>
      </c>
      <c r="D97" s="19">
        <v>180000</v>
      </c>
      <c r="E97" s="19"/>
      <c r="F97" s="19">
        <v>90000</v>
      </c>
      <c r="G97" s="19">
        <v>90000</v>
      </c>
      <c r="H97" s="55" t="s">
        <v>232</v>
      </c>
      <c r="I97" s="54" t="s">
        <v>165</v>
      </c>
      <c r="J97" s="56">
        <v>4365714</v>
      </c>
      <c r="K97" s="92">
        <v>4493861</v>
      </c>
      <c r="L97" s="92">
        <v>792118.07</v>
      </c>
      <c r="M97" s="92">
        <v>1259905.96</v>
      </c>
      <c r="N97" s="92">
        <v>1131667.29</v>
      </c>
      <c r="O97" s="92">
        <v>3183691.32</v>
      </c>
      <c r="P97" s="92">
        <f t="shared" si="4"/>
        <v>3183691.32</v>
      </c>
      <c r="Q97" s="124">
        <f t="shared" si="5"/>
        <v>1</v>
      </c>
    </row>
    <row r="98" spans="1:17" ht="33.75" x14ac:dyDescent="0.2">
      <c r="A98" s="17" t="s">
        <v>257</v>
      </c>
      <c r="B98" s="18" t="s">
        <v>258</v>
      </c>
      <c r="C98" s="19">
        <v>40000</v>
      </c>
      <c r="D98" s="19">
        <v>40000</v>
      </c>
      <c r="E98" s="19"/>
      <c r="F98" s="19">
        <v>22000</v>
      </c>
      <c r="G98" s="19">
        <v>22000</v>
      </c>
      <c r="H98" s="55" t="s">
        <v>233</v>
      </c>
      <c r="I98" s="54" t="s">
        <v>234</v>
      </c>
      <c r="J98" s="56">
        <v>3874688</v>
      </c>
      <c r="K98" s="92">
        <v>3874688</v>
      </c>
      <c r="L98" s="92">
        <v>718463.01</v>
      </c>
      <c r="M98" s="92">
        <v>1078373.53</v>
      </c>
      <c r="N98" s="92">
        <v>847823.38</v>
      </c>
      <c r="O98" s="92">
        <v>2644659.92</v>
      </c>
      <c r="P98" s="92">
        <f t="shared" si="4"/>
        <v>2644659.92</v>
      </c>
      <c r="Q98" s="124">
        <f t="shared" si="5"/>
        <v>1</v>
      </c>
    </row>
    <row r="99" spans="1:17" ht="33.75" x14ac:dyDescent="0.2">
      <c r="A99" s="17" t="s">
        <v>259</v>
      </c>
      <c r="B99" s="18" t="s">
        <v>260</v>
      </c>
      <c r="C99" s="19">
        <v>10000</v>
      </c>
      <c r="D99" s="19">
        <v>10000</v>
      </c>
      <c r="E99" s="19"/>
      <c r="F99" s="19">
        <v>10000</v>
      </c>
      <c r="G99" s="19">
        <v>10000</v>
      </c>
      <c r="H99" s="55" t="s">
        <v>235</v>
      </c>
      <c r="I99" s="54" t="s">
        <v>236</v>
      </c>
      <c r="J99" s="56">
        <v>150000</v>
      </c>
      <c r="K99" s="92">
        <v>150000</v>
      </c>
      <c r="L99" s="92">
        <v>0</v>
      </c>
      <c r="M99" s="92">
        <v>0</v>
      </c>
      <c r="N99" s="92">
        <v>150000</v>
      </c>
      <c r="O99" s="92">
        <v>150000</v>
      </c>
      <c r="P99" s="92">
        <f t="shared" si="4"/>
        <v>150000</v>
      </c>
      <c r="Q99" s="124">
        <f t="shared" si="5"/>
        <v>1</v>
      </c>
    </row>
    <row r="100" spans="1:17" ht="33.75" x14ac:dyDescent="0.2">
      <c r="A100" s="17" t="s">
        <v>261</v>
      </c>
      <c r="B100" s="18" t="s">
        <v>262</v>
      </c>
      <c r="C100" s="19">
        <v>198542</v>
      </c>
      <c r="D100" s="19">
        <v>198542</v>
      </c>
      <c r="E100" s="19"/>
      <c r="F100" s="19">
        <v>49637</v>
      </c>
      <c r="G100" s="19">
        <v>49637</v>
      </c>
      <c r="H100" s="55" t="s">
        <v>237</v>
      </c>
      <c r="I100" s="54" t="s">
        <v>238</v>
      </c>
      <c r="J100" s="56">
        <v>75000</v>
      </c>
      <c r="K100" s="92">
        <v>40346.74</v>
      </c>
      <c r="L100" s="92">
        <v>0</v>
      </c>
      <c r="M100" s="92">
        <v>0</v>
      </c>
      <c r="N100" s="92">
        <v>30000</v>
      </c>
      <c r="O100" s="92">
        <v>30000</v>
      </c>
      <c r="P100" s="92">
        <f t="shared" si="4"/>
        <v>30000</v>
      </c>
      <c r="Q100" s="124">
        <f t="shared" si="5"/>
        <v>1</v>
      </c>
    </row>
    <row r="101" spans="1:17" ht="56.25" x14ac:dyDescent="0.2">
      <c r="A101" s="38" t="s">
        <v>263</v>
      </c>
      <c r="B101" s="41" t="s">
        <v>216</v>
      </c>
      <c r="C101" s="40">
        <v>400000</v>
      </c>
      <c r="D101" s="40">
        <v>400000</v>
      </c>
      <c r="E101" s="40"/>
      <c r="F101" s="40">
        <v>105000</v>
      </c>
      <c r="G101" s="40">
        <v>105000</v>
      </c>
      <c r="H101" s="55" t="s">
        <v>239</v>
      </c>
      <c r="I101" s="54" t="s">
        <v>240</v>
      </c>
      <c r="J101" s="56">
        <v>217170</v>
      </c>
      <c r="K101" s="92">
        <v>230801.26</v>
      </c>
      <c r="L101" s="92">
        <v>0</v>
      </c>
      <c r="M101" s="92">
        <v>78101.850000000006</v>
      </c>
      <c r="N101" s="92">
        <v>71542.55</v>
      </c>
      <c r="O101" s="92">
        <v>149644.4</v>
      </c>
      <c r="P101" s="92">
        <f t="shared" si="4"/>
        <v>149644.40000000002</v>
      </c>
      <c r="Q101" s="124">
        <f t="shared" si="5"/>
        <v>0.99999999999999978</v>
      </c>
    </row>
    <row r="102" spans="1:17" ht="33.75" x14ac:dyDescent="0.2">
      <c r="A102" s="38"/>
      <c r="B102" s="41"/>
      <c r="C102" s="40"/>
      <c r="D102" s="40"/>
      <c r="E102" s="40"/>
      <c r="F102" s="40"/>
      <c r="G102" s="40"/>
      <c r="H102" s="55" t="s">
        <v>637</v>
      </c>
      <c r="I102" s="54" t="s">
        <v>141</v>
      </c>
      <c r="J102" s="56"/>
      <c r="K102" s="92">
        <v>936776.37</v>
      </c>
      <c r="L102" s="92">
        <v>0</v>
      </c>
      <c r="M102" s="92">
        <v>0</v>
      </c>
      <c r="N102" s="92">
        <v>330000</v>
      </c>
      <c r="O102" s="92">
        <v>330000</v>
      </c>
      <c r="P102" s="92">
        <f t="shared" si="4"/>
        <v>330000</v>
      </c>
      <c r="Q102" s="124">
        <f t="shared" si="5"/>
        <v>1</v>
      </c>
    </row>
    <row r="103" spans="1:17" ht="33.75" x14ac:dyDescent="0.2">
      <c r="A103" s="17" t="s">
        <v>264</v>
      </c>
      <c r="B103" s="18" t="s">
        <v>249</v>
      </c>
      <c r="C103" s="19">
        <v>1854700</v>
      </c>
      <c r="D103" s="19">
        <v>0</v>
      </c>
      <c r="E103" s="19"/>
      <c r="F103" s="19">
        <v>0</v>
      </c>
      <c r="G103" s="19">
        <v>0</v>
      </c>
      <c r="H103" s="55" t="s">
        <v>241</v>
      </c>
      <c r="I103" s="54" t="s">
        <v>242</v>
      </c>
      <c r="J103" s="56">
        <v>1478833</v>
      </c>
      <c r="K103" s="92">
        <v>2368833</v>
      </c>
      <c r="L103" s="92">
        <v>270000</v>
      </c>
      <c r="M103" s="92">
        <v>754058</v>
      </c>
      <c r="N103" s="92">
        <v>1344775</v>
      </c>
      <c r="O103" s="92">
        <v>1923062</v>
      </c>
      <c r="P103" s="92">
        <f t="shared" si="4"/>
        <v>2368833</v>
      </c>
      <c r="Q103" s="124">
        <f t="shared" si="5"/>
        <v>0.81181830884659234</v>
      </c>
    </row>
    <row r="104" spans="1:17" ht="33.75" x14ac:dyDescent="0.2">
      <c r="A104" s="38" t="s">
        <v>265</v>
      </c>
      <c r="B104" s="39" t="s">
        <v>266</v>
      </c>
      <c r="C104" s="40">
        <v>368200</v>
      </c>
      <c r="D104" s="40">
        <v>368200</v>
      </c>
      <c r="E104" s="40"/>
      <c r="F104" s="40">
        <v>92100</v>
      </c>
      <c r="G104" s="40">
        <v>92100</v>
      </c>
      <c r="H104" s="55" t="s">
        <v>243</v>
      </c>
      <c r="I104" s="54" t="s">
        <v>244</v>
      </c>
      <c r="J104" s="56">
        <v>0</v>
      </c>
      <c r="K104" s="92">
        <v>50000</v>
      </c>
      <c r="L104" s="92">
        <v>0</v>
      </c>
      <c r="M104" s="92">
        <v>0</v>
      </c>
      <c r="N104" s="92">
        <v>50000</v>
      </c>
      <c r="O104" s="92">
        <v>50000</v>
      </c>
      <c r="P104" s="92">
        <f t="shared" si="4"/>
        <v>50000</v>
      </c>
      <c r="Q104" s="124">
        <f t="shared" si="5"/>
        <v>1</v>
      </c>
    </row>
    <row r="105" spans="1:17" ht="33.75" x14ac:dyDescent="0.2">
      <c r="A105" s="17" t="s">
        <v>267</v>
      </c>
      <c r="B105" s="18" t="s">
        <v>141</v>
      </c>
      <c r="C105" s="19">
        <v>0</v>
      </c>
      <c r="D105" s="19">
        <v>1854700</v>
      </c>
      <c r="E105" s="19"/>
      <c r="F105" s="19">
        <v>462176</v>
      </c>
      <c r="G105" s="19">
        <v>462176</v>
      </c>
      <c r="H105" s="55" t="s">
        <v>245</v>
      </c>
      <c r="I105" s="54" t="s">
        <v>246</v>
      </c>
      <c r="J105" s="56">
        <v>100000</v>
      </c>
      <c r="K105" s="92">
        <v>100000</v>
      </c>
      <c r="L105" s="92">
        <v>20000</v>
      </c>
      <c r="M105" s="92">
        <v>30000</v>
      </c>
      <c r="N105" s="92">
        <v>50000</v>
      </c>
      <c r="O105" s="92">
        <v>100000</v>
      </c>
      <c r="P105" s="92">
        <f t="shared" si="4"/>
        <v>100000</v>
      </c>
      <c r="Q105" s="124">
        <f t="shared" si="5"/>
        <v>1</v>
      </c>
    </row>
    <row r="106" spans="1:17" ht="33.75" x14ac:dyDescent="0.2">
      <c r="A106" s="17" t="s">
        <v>268</v>
      </c>
      <c r="B106" s="18" t="s">
        <v>165</v>
      </c>
      <c r="C106" s="19">
        <v>2678971</v>
      </c>
      <c r="D106" s="19">
        <v>2678971</v>
      </c>
      <c r="E106" s="19"/>
      <c r="F106" s="19">
        <v>656500</v>
      </c>
      <c r="G106" s="19">
        <v>523232.69</v>
      </c>
      <c r="H106" s="55" t="s">
        <v>247</v>
      </c>
      <c r="I106" s="54" t="s">
        <v>141</v>
      </c>
      <c r="J106" s="56">
        <v>4369057</v>
      </c>
      <c r="K106" s="92">
        <v>4369057</v>
      </c>
      <c r="L106" s="92">
        <v>1015759</v>
      </c>
      <c r="M106" s="92">
        <v>1342603</v>
      </c>
      <c r="N106" s="92">
        <v>1077294</v>
      </c>
      <c r="O106" s="92">
        <v>3435656</v>
      </c>
      <c r="P106" s="92">
        <f t="shared" si="4"/>
        <v>3435656</v>
      </c>
      <c r="Q106" s="124">
        <f t="shared" si="5"/>
        <v>1</v>
      </c>
    </row>
    <row r="107" spans="1:17" ht="33.75" x14ac:dyDescent="0.2">
      <c r="A107" s="17" t="s">
        <v>269</v>
      </c>
      <c r="B107" s="18" t="s">
        <v>234</v>
      </c>
      <c r="C107" s="19">
        <v>3057734</v>
      </c>
      <c r="D107" s="19">
        <v>3057734</v>
      </c>
      <c r="E107" s="19"/>
      <c r="F107" s="19">
        <v>792450</v>
      </c>
      <c r="G107" s="19">
        <v>767298.29</v>
      </c>
      <c r="H107" s="55" t="s">
        <v>248</v>
      </c>
      <c r="I107" s="54" t="s">
        <v>249</v>
      </c>
      <c r="J107" s="56">
        <v>10000</v>
      </c>
      <c r="K107" s="92">
        <v>60800</v>
      </c>
      <c r="L107" s="92">
        <v>0</v>
      </c>
      <c r="M107" s="92">
        <v>60800</v>
      </c>
      <c r="N107" s="92">
        <v>0</v>
      </c>
      <c r="O107" s="92">
        <v>60800</v>
      </c>
      <c r="P107" s="92">
        <f t="shared" si="4"/>
        <v>60800</v>
      </c>
      <c r="Q107" s="124">
        <f t="shared" si="5"/>
        <v>1</v>
      </c>
    </row>
    <row r="108" spans="1:17" ht="33.75" x14ac:dyDescent="0.2">
      <c r="A108" s="17" t="s">
        <v>270</v>
      </c>
      <c r="B108" s="18" t="s">
        <v>271</v>
      </c>
      <c r="C108" s="19">
        <v>0</v>
      </c>
      <c r="D108" s="19">
        <v>70000</v>
      </c>
      <c r="E108" s="19"/>
      <c r="F108" s="19">
        <v>70000</v>
      </c>
      <c r="G108" s="19">
        <v>70000</v>
      </c>
      <c r="H108" s="55" t="s">
        <v>250</v>
      </c>
      <c r="I108" s="54" t="s">
        <v>251</v>
      </c>
      <c r="J108" s="56">
        <v>15000</v>
      </c>
      <c r="K108" s="92">
        <v>15000</v>
      </c>
      <c r="L108" s="92">
        <v>0</v>
      </c>
      <c r="M108" s="92">
        <v>10000</v>
      </c>
      <c r="N108" s="92">
        <v>5000</v>
      </c>
      <c r="O108" s="92">
        <v>15000</v>
      </c>
      <c r="P108" s="92">
        <f t="shared" si="4"/>
        <v>15000</v>
      </c>
      <c r="Q108" s="124">
        <f t="shared" si="5"/>
        <v>1</v>
      </c>
    </row>
    <row r="109" spans="1:17" ht="78.75" x14ac:dyDescent="0.2">
      <c r="A109" s="17" t="s">
        <v>272</v>
      </c>
      <c r="B109" s="18" t="s">
        <v>145</v>
      </c>
      <c r="C109" s="19">
        <v>20000</v>
      </c>
      <c r="D109" s="19">
        <v>20000</v>
      </c>
      <c r="E109" s="19"/>
      <c r="F109" s="19">
        <v>0</v>
      </c>
      <c r="G109" s="19">
        <v>0</v>
      </c>
      <c r="H109" s="67" t="s">
        <v>252</v>
      </c>
      <c r="I109" s="70" t="s">
        <v>253</v>
      </c>
      <c r="J109" s="69">
        <v>13300</v>
      </c>
      <c r="K109" s="92">
        <v>21204</v>
      </c>
      <c r="L109" s="92">
        <v>4000</v>
      </c>
      <c r="M109" s="92">
        <v>2700</v>
      </c>
      <c r="N109" s="92">
        <v>2700</v>
      </c>
      <c r="O109" s="92">
        <v>9400</v>
      </c>
      <c r="P109" s="92">
        <f t="shared" si="4"/>
        <v>9400</v>
      </c>
      <c r="Q109" s="124">
        <f t="shared" si="5"/>
        <v>1</v>
      </c>
    </row>
    <row r="110" spans="1:17" ht="22.5" x14ac:dyDescent="0.2">
      <c r="A110" s="17"/>
      <c r="B110" s="18"/>
      <c r="C110" s="19"/>
      <c r="D110" s="19"/>
      <c r="E110" s="19"/>
      <c r="F110" s="19"/>
      <c r="G110" s="19"/>
      <c r="H110" s="67" t="s">
        <v>638</v>
      </c>
      <c r="I110" s="68" t="s">
        <v>663</v>
      </c>
      <c r="J110" s="69"/>
      <c r="K110" s="92">
        <v>12760</v>
      </c>
      <c r="L110" s="92">
        <v>0</v>
      </c>
      <c r="M110" s="92">
        <v>0</v>
      </c>
      <c r="N110" s="92">
        <v>12760</v>
      </c>
      <c r="O110" s="92">
        <v>0</v>
      </c>
      <c r="P110" s="92">
        <f t="shared" si="4"/>
        <v>12760</v>
      </c>
      <c r="Q110" s="124">
        <f t="shared" si="5"/>
        <v>0</v>
      </c>
    </row>
    <row r="111" spans="1:17" ht="45" x14ac:dyDescent="0.2">
      <c r="A111" s="17" t="s">
        <v>273</v>
      </c>
      <c r="B111" s="18" t="s">
        <v>274</v>
      </c>
      <c r="C111" s="19">
        <v>0</v>
      </c>
      <c r="D111" s="19">
        <v>20000</v>
      </c>
      <c r="E111" s="19"/>
      <c r="F111" s="19">
        <v>20000</v>
      </c>
      <c r="G111" s="19">
        <v>20000</v>
      </c>
      <c r="H111" s="55" t="s">
        <v>254</v>
      </c>
      <c r="I111" s="54" t="s">
        <v>141</v>
      </c>
      <c r="J111" s="56">
        <v>12916254</v>
      </c>
      <c r="K111" s="92">
        <v>12916254</v>
      </c>
      <c r="L111" s="92">
        <v>3436114</v>
      </c>
      <c r="M111" s="92">
        <v>4847307</v>
      </c>
      <c r="N111" s="92">
        <v>1313317</v>
      </c>
      <c r="O111" s="92">
        <v>9596738</v>
      </c>
      <c r="P111" s="92">
        <f t="shared" si="4"/>
        <v>9596738</v>
      </c>
      <c r="Q111" s="124">
        <f t="shared" si="5"/>
        <v>1</v>
      </c>
    </row>
    <row r="112" spans="1:17" ht="33.75" x14ac:dyDescent="0.2">
      <c r="A112" s="17" t="s">
        <v>275</v>
      </c>
      <c r="B112" s="18" t="s">
        <v>276</v>
      </c>
      <c r="C112" s="19">
        <v>0</v>
      </c>
      <c r="D112" s="19">
        <v>50000</v>
      </c>
      <c r="E112" s="19"/>
      <c r="F112" s="19">
        <v>50000</v>
      </c>
      <c r="G112" s="19">
        <v>50000</v>
      </c>
      <c r="H112" s="55" t="s">
        <v>255</v>
      </c>
      <c r="I112" s="54" t="s">
        <v>256</v>
      </c>
      <c r="J112" s="56">
        <v>180000</v>
      </c>
      <c r="K112" s="92">
        <v>180000</v>
      </c>
      <c r="L112" s="92">
        <v>90000</v>
      </c>
      <c r="M112" s="92">
        <v>90000</v>
      </c>
      <c r="N112" s="92">
        <v>0</v>
      </c>
      <c r="O112" s="92">
        <v>180000</v>
      </c>
      <c r="P112" s="92">
        <f t="shared" si="4"/>
        <v>180000</v>
      </c>
      <c r="Q112" s="124">
        <f t="shared" si="5"/>
        <v>1</v>
      </c>
    </row>
    <row r="113" spans="1:17" ht="33.75" x14ac:dyDescent="0.2">
      <c r="A113" s="17" t="s">
        <v>277</v>
      </c>
      <c r="B113" s="18" t="s">
        <v>278</v>
      </c>
      <c r="C113" s="19">
        <v>230000</v>
      </c>
      <c r="D113" s="19">
        <v>270000</v>
      </c>
      <c r="E113" s="19"/>
      <c r="F113" s="19">
        <v>0</v>
      </c>
      <c r="G113" s="19">
        <v>0</v>
      </c>
      <c r="H113" s="55" t="s">
        <v>257</v>
      </c>
      <c r="I113" s="54" t="s">
        <v>258</v>
      </c>
      <c r="J113" s="56">
        <v>40000</v>
      </c>
      <c r="K113" s="92">
        <v>40000</v>
      </c>
      <c r="L113" s="92">
        <v>22000</v>
      </c>
      <c r="M113" s="92">
        <v>8000</v>
      </c>
      <c r="N113" s="92">
        <v>5000</v>
      </c>
      <c r="O113" s="92">
        <v>35000</v>
      </c>
      <c r="P113" s="92">
        <f t="shared" si="4"/>
        <v>35000</v>
      </c>
      <c r="Q113" s="124">
        <f t="shared" si="5"/>
        <v>1</v>
      </c>
    </row>
    <row r="114" spans="1:17" ht="33.75" x14ac:dyDescent="0.2">
      <c r="A114" s="17" t="s">
        <v>279</v>
      </c>
      <c r="B114" s="18" t="s">
        <v>280</v>
      </c>
      <c r="C114" s="19">
        <v>0</v>
      </c>
      <c r="D114" s="19">
        <v>20000</v>
      </c>
      <c r="E114" s="19"/>
      <c r="F114" s="19">
        <v>0</v>
      </c>
      <c r="G114" s="19">
        <v>0</v>
      </c>
      <c r="H114" s="55" t="s">
        <v>259</v>
      </c>
      <c r="I114" s="54" t="s">
        <v>260</v>
      </c>
      <c r="J114" s="56">
        <v>10000</v>
      </c>
      <c r="K114" s="92">
        <v>10000</v>
      </c>
      <c r="L114" s="92">
        <v>10000</v>
      </c>
      <c r="M114" s="92">
        <v>0</v>
      </c>
      <c r="N114" s="92">
        <v>0</v>
      </c>
      <c r="O114" s="92">
        <v>10000</v>
      </c>
      <c r="P114" s="92">
        <f t="shared" si="4"/>
        <v>10000</v>
      </c>
      <c r="Q114" s="124">
        <f t="shared" si="5"/>
        <v>1</v>
      </c>
    </row>
    <row r="115" spans="1:17" ht="33.75" x14ac:dyDescent="0.2">
      <c r="A115" s="17" t="s">
        <v>281</v>
      </c>
      <c r="B115" s="18" t="s">
        <v>282</v>
      </c>
      <c r="C115" s="19">
        <v>0</v>
      </c>
      <c r="D115" s="19">
        <v>20000</v>
      </c>
      <c r="E115" s="19"/>
      <c r="F115" s="19">
        <v>0</v>
      </c>
      <c r="G115" s="19">
        <v>0</v>
      </c>
      <c r="H115" s="55" t="s">
        <v>261</v>
      </c>
      <c r="I115" s="54" t="s">
        <v>262</v>
      </c>
      <c r="J115" s="56">
        <v>198542</v>
      </c>
      <c r="K115" s="92">
        <v>198542</v>
      </c>
      <c r="L115" s="92">
        <v>49637</v>
      </c>
      <c r="M115" s="92">
        <v>73387</v>
      </c>
      <c r="N115" s="92">
        <v>26040</v>
      </c>
      <c r="O115" s="92">
        <v>149064</v>
      </c>
      <c r="P115" s="92">
        <f t="shared" si="4"/>
        <v>149064</v>
      </c>
      <c r="Q115" s="124">
        <f t="shared" si="5"/>
        <v>1</v>
      </c>
    </row>
    <row r="116" spans="1:17" ht="33.75" x14ac:dyDescent="0.2">
      <c r="A116" s="17" t="s">
        <v>283</v>
      </c>
      <c r="B116" s="18" t="s">
        <v>284</v>
      </c>
      <c r="C116" s="19">
        <v>0</v>
      </c>
      <c r="D116" s="19">
        <v>30000</v>
      </c>
      <c r="E116" s="19"/>
      <c r="F116" s="19">
        <v>0</v>
      </c>
      <c r="G116" s="19">
        <v>0</v>
      </c>
      <c r="H116" s="55" t="s">
        <v>531</v>
      </c>
      <c r="I116" s="54" t="s">
        <v>532</v>
      </c>
      <c r="J116" s="56">
        <v>0</v>
      </c>
      <c r="K116" s="92">
        <v>39435</v>
      </c>
      <c r="L116" s="92">
        <v>0</v>
      </c>
      <c r="M116" s="92">
        <v>39435</v>
      </c>
      <c r="N116" s="92">
        <v>0</v>
      </c>
      <c r="O116" s="92">
        <v>39435</v>
      </c>
      <c r="P116" s="92">
        <f t="shared" si="4"/>
        <v>39435</v>
      </c>
      <c r="Q116" s="124">
        <f t="shared" si="5"/>
        <v>1</v>
      </c>
    </row>
    <row r="117" spans="1:17" ht="78.75" x14ac:dyDescent="0.2">
      <c r="A117" s="17" t="s">
        <v>285</v>
      </c>
      <c r="B117" s="18" t="s">
        <v>242</v>
      </c>
      <c r="C117" s="19">
        <v>486487</v>
      </c>
      <c r="D117" s="19">
        <v>486487</v>
      </c>
      <c r="E117" s="19"/>
      <c r="F117" s="19">
        <v>99500</v>
      </c>
      <c r="G117" s="19">
        <v>95090</v>
      </c>
      <c r="H117" s="67" t="s">
        <v>263</v>
      </c>
      <c r="I117" s="70" t="s">
        <v>216</v>
      </c>
      <c r="J117" s="69">
        <v>400000</v>
      </c>
      <c r="K117" s="92">
        <v>400000</v>
      </c>
      <c r="L117" s="92">
        <v>105000</v>
      </c>
      <c r="M117" s="92">
        <v>105000</v>
      </c>
      <c r="N117" s="92">
        <v>95000</v>
      </c>
      <c r="O117" s="92">
        <v>305000</v>
      </c>
      <c r="P117" s="92">
        <f t="shared" si="4"/>
        <v>305000</v>
      </c>
      <c r="Q117" s="124">
        <f t="shared" si="5"/>
        <v>1</v>
      </c>
    </row>
    <row r="118" spans="1:17" ht="45" x14ac:dyDescent="0.2">
      <c r="A118" s="17" t="s">
        <v>286</v>
      </c>
      <c r="B118" s="18" t="s">
        <v>287</v>
      </c>
      <c r="C118" s="19">
        <v>15000</v>
      </c>
      <c r="D118" s="19">
        <v>15000</v>
      </c>
      <c r="E118" s="19"/>
      <c r="F118" s="19">
        <v>5000</v>
      </c>
      <c r="G118" s="19">
        <v>0</v>
      </c>
      <c r="H118" s="55" t="s">
        <v>533</v>
      </c>
      <c r="I118" s="54" t="s">
        <v>176</v>
      </c>
      <c r="J118" s="56">
        <v>0</v>
      </c>
      <c r="K118" s="92">
        <v>47783</v>
      </c>
      <c r="L118" s="92">
        <v>0</v>
      </c>
      <c r="M118" s="92">
        <v>47783</v>
      </c>
      <c r="N118" s="92">
        <v>0</v>
      </c>
      <c r="O118" s="92">
        <v>47783</v>
      </c>
      <c r="P118" s="92">
        <f t="shared" si="4"/>
        <v>47783</v>
      </c>
      <c r="Q118" s="124">
        <f t="shared" si="5"/>
        <v>1</v>
      </c>
    </row>
    <row r="119" spans="1:17" ht="33.75" x14ac:dyDescent="0.2">
      <c r="A119" s="17" t="s">
        <v>288</v>
      </c>
      <c r="B119" s="18" t="s">
        <v>289</v>
      </c>
      <c r="C119" s="19">
        <v>10000</v>
      </c>
      <c r="D119" s="19">
        <v>10000</v>
      </c>
      <c r="E119" s="19"/>
      <c r="F119" s="19">
        <v>0</v>
      </c>
      <c r="G119" s="19">
        <v>0</v>
      </c>
      <c r="H119" s="55" t="s">
        <v>264</v>
      </c>
      <c r="I119" s="54" t="s">
        <v>249</v>
      </c>
      <c r="J119" s="56">
        <v>1854700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f t="shared" si="4"/>
        <v>0</v>
      </c>
      <c r="Q119" s="124" t="e">
        <f t="shared" si="5"/>
        <v>#DIV/0!</v>
      </c>
    </row>
    <row r="120" spans="1:17" ht="45" x14ac:dyDescent="0.2">
      <c r="A120" s="17" t="s">
        <v>290</v>
      </c>
      <c r="B120" s="18" t="s">
        <v>291</v>
      </c>
      <c r="C120" s="19">
        <v>20000</v>
      </c>
      <c r="D120" s="19">
        <v>20000</v>
      </c>
      <c r="E120" s="19"/>
      <c r="F120" s="19">
        <v>5000</v>
      </c>
      <c r="G120" s="19">
        <v>5000</v>
      </c>
      <c r="H120" s="67" t="s">
        <v>265</v>
      </c>
      <c r="I120" s="68" t="s">
        <v>266</v>
      </c>
      <c r="J120" s="69">
        <v>368200</v>
      </c>
      <c r="K120" s="92">
        <v>413500</v>
      </c>
      <c r="L120" s="92">
        <v>92100</v>
      </c>
      <c r="M120" s="92">
        <v>92100</v>
      </c>
      <c r="N120" s="92">
        <v>116100</v>
      </c>
      <c r="O120" s="92">
        <v>300300</v>
      </c>
      <c r="P120" s="92">
        <f t="shared" si="4"/>
        <v>300300</v>
      </c>
      <c r="Q120" s="124">
        <f t="shared" si="5"/>
        <v>1</v>
      </c>
    </row>
    <row r="121" spans="1:17" ht="33.75" x14ac:dyDescent="0.2">
      <c r="A121" s="17" t="s">
        <v>292</v>
      </c>
      <c r="B121" s="18" t="s">
        <v>293</v>
      </c>
      <c r="C121" s="19">
        <v>872000</v>
      </c>
      <c r="D121" s="19">
        <v>872000</v>
      </c>
      <c r="E121" s="19"/>
      <c r="F121" s="19">
        <v>24945</v>
      </c>
      <c r="G121" s="19">
        <v>24945</v>
      </c>
      <c r="H121" s="55" t="s">
        <v>267</v>
      </c>
      <c r="I121" s="54" t="s">
        <v>141</v>
      </c>
      <c r="J121" s="56">
        <v>0</v>
      </c>
      <c r="K121" s="92">
        <v>1854700</v>
      </c>
      <c r="L121" s="92">
        <v>462176</v>
      </c>
      <c r="M121" s="92">
        <v>468172</v>
      </c>
      <c r="N121" s="92">
        <v>462176</v>
      </c>
      <c r="O121" s="92">
        <v>1392524</v>
      </c>
      <c r="P121" s="92">
        <f t="shared" si="4"/>
        <v>1392524</v>
      </c>
      <c r="Q121" s="124">
        <f t="shared" si="5"/>
        <v>1</v>
      </c>
    </row>
    <row r="122" spans="1:17" ht="33.75" x14ac:dyDescent="0.2">
      <c r="A122" s="17" t="s">
        <v>294</v>
      </c>
      <c r="B122" s="18" t="s">
        <v>295</v>
      </c>
      <c r="C122" s="19">
        <v>61200000</v>
      </c>
      <c r="D122" s="19">
        <v>63554228.590000004</v>
      </c>
      <c r="E122" s="19"/>
      <c r="F122" s="19">
        <v>12783300.130000001</v>
      </c>
      <c r="G122" s="19">
        <v>12783300.130000001</v>
      </c>
      <c r="H122" s="55" t="s">
        <v>268</v>
      </c>
      <c r="I122" s="54" t="s">
        <v>165</v>
      </c>
      <c r="J122" s="56">
        <v>2678971</v>
      </c>
      <c r="K122" s="92">
        <v>2433676</v>
      </c>
      <c r="L122" s="92">
        <v>655500</v>
      </c>
      <c r="M122" s="92">
        <v>657500</v>
      </c>
      <c r="N122" s="92">
        <v>575551</v>
      </c>
      <c r="O122" s="92">
        <v>1741931.94</v>
      </c>
      <c r="P122" s="92">
        <f t="shared" si="4"/>
        <v>1888551</v>
      </c>
      <c r="Q122" s="124">
        <f t="shared" si="5"/>
        <v>0.92236425704150959</v>
      </c>
    </row>
    <row r="123" spans="1:17" ht="33.75" x14ac:dyDescent="0.2">
      <c r="A123" s="17" t="s">
        <v>296</v>
      </c>
      <c r="B123" s="18" t="s">
        <v>297</v>
      </c>
      <c r="C123" s="19">
        <v>4528642</v>
      </c>
      <c r="D123" s="19">
        <v>4698739.42</v>
      </c>
      <c r="E123" s="19"/>
      <c r="F123" s="19">
        <v>0</v>
      </c>
      <c r="G123" s="19">
        <v>0</v>
      </c>
      <c r="H123" s="55" t="s">
        <v>269</v>
      </c>
      <c r="I123" s="54" t="s">
        <v>234</v>
      </c>
      <c r="J123" s="56">
        <v>3057734</v>
      </c>
      <c r="K123" s="92">
        <v>2039657.86</v>
      </c>
      <c r="L123" s="92">
        <v>791450</v>
      </c>
      <c r="M123" s="92">
        <v>822686</v>
      </c>
      <c r="N123" s="92">
        <v>425521.86</v>
      </c>
      <c r="O123" s="92">
        <v>2033214.27</v>
      </c>
      <c r="P123" s="92">
        <f t="shared" si="4"/>
        <v>2039657.8599999999</v>
      </c>
      <c r="Q123" s="124">
        <f t="shared" si="5"/>
        <v>0.99684084761156955</v>
      </c>
    </row>
    <row r="124" spans="1:17" ht="45" x14ac:dyDescent="0.2">
      <c r="A124" s="17" t="s">
        <v>298</v>
      </c>
      <c r="B124" s="18" t="s">
        <v>299</v>
      </c>
      <c r="C124" s="19">
        <v>2500000</v>
      </c>
      <c r="D124" s="19">
        <v>2500000</v>
      </c>
      <c r="E124" s="19"/>
      <c r="F124" s="19">
        <v>2247600</v>
      </c>
      <c r="G124" s="19">
        <v>2247600</v>
      </c>
      <c r="H124" s="55" t="s">
        <v>270</v>
      </c>
      <c r="I124" s="54" t="s">
        <v>271</v>
      </c>
      <c r="J124" s="56">
        <v>0</v>
      </c>
      <c r="K124" s="92">
        <v>70000</v>
      </c>
      <c r="L124" s="92">
        <v>70000</v>
      </c>
      <c r="M124" s="92">
        <v>0</v>
      </c>
      <c r="N124" s="92">
        <v>0</v>
      </c>
      <c r="O124" s="92">
        <v>70000</v>
      </c>
      <c r="P124" s="92">
        <f t="shared" si="4"/>
        <v>70000</v>
      </c>
      <c r="Q124" s="124">
        <f t="shared" si="5"/>
        <v>1</v>
      </c>
    </row>
    <row r="125" spans="1:17" ht="67.5" x14ac:dyDescent="0.2">
      <c r="A125" s="17" t="s">
        <v>300</v>
      </c>
      <c r="B125" s="18" t="s">
        <v>165</v>
      </c>
      <c r="C125" s="19">
        <v>5288341</v>
      </c>
      <c r="D125" s="19">
        <v>5288341</v>
      </c>
      <c r="E125" s="19"/>
      <c r="F125" s="19">
        <v>1185521.19</v>
      </c>
      <c r="G125" s="19">
        <v>1185521.19</v>
      </c>
      <c r="H125" s="55" t="s">
        <v>272</v>
      </c>
      <c r="I125" s="54" t="s">
        <v>145</v>
      </c>
      <c r="J125" s="56">
        <v>20000</v>
      </c>
      <c r="K125" s="92">
        <v>20000</v>
      </c>
      <c r="L125" s="92">
        <v>0</v>
      </c>
      <c r="M125" s="92">
        <v>0</v>
      </c>
      <c r="N125" s="92">
        <v>15000</v>
      </c>
      <c r="O125" s="92">
        <v>0</v>
      </c>
      <c r="P125" s="92">
        <f t="shared" si="4"/>
        <v>15000</v>
      </c>
      <c r="Q125" s="124">
        <f t="shared" si="5"/>
        <v>0</v>
      </c>
    </row>
    <row r="126" spans="1:17" ht="56.25" x14ac:dyDescent="0.2">
      <c r="A126" s="38" t="s">
        <v>301</v>
      </c>
      <c r="B126" s="39" t="s">
        <v>302</v>
      </c>
      <c r="C126" s="40">
        <v>25000</v>
      </c>
      <c r="D126" s="40">
        <v>25000</v>
      </c>
      <c r="E126" s="40"/>
      <c r="F126" s="40">
        <v>0</v>
      </c>
      <c r="G126" s="40">
        <v>0</v>
      </c>
      <c r="H126" s="55" t="s">
        <v>273</v>
      </c>
      <c r="I126" s="54" t="s">
        <v>274</v>
      </c>
      <c r="J126" s="56">
        <v>0</v>
      </c>
      <c r="K126" s="92">
        <v>20000</v>
      </c>
      <c r="L126" s="92">
        <v>20000</v>
      </c>
      <c r="M126" s="92">
        <v>0</v>
      </c>
      <c r="N126" s="92">
        <v>0</v>
      </c>
      <c r="O126" s="92">
        <v>20000</v>
      </c>
      <c r="P126" s="92">
        <f t="shared" si="4"/>
        <v>20000</v>
      </c>
      <c r="Q126" s="124">
        <f t="shared" si="5"/>
        <v>1</v>
      </c>
    </row>
    <row r="127" spans="1:17" ht="33.75" x14ac:dyDescent="0.2">
      <c r="A127" s="17" t="s">
        <v>303</v>
      </c>
      <c r="B127" s="18" t="s">
        <v>304</v>
      </c>
      <c r="C127" s="19">
        <v>125400</v>
      </c>
      <c r="D127" s="19">
        <v>125400</v>
      </c>
      <c r="E127" s="19"/>
      <c r="F127" s="19">
        <v>0</v>
      </c>
      <c r="G127" s="19">
        <v>0</v>
      </c>
      <c r="H127" s="55" t="s">
        <v>275</v>
      </c>
      <c r="I127" s="54" t="s">
        <v>276</v>
      </c>
      <c r="J127" s="56">
        <v>0</v>
      </c>
      <c r="K127" s="92">
        <v>110000</v>
      </c>
      <c r="L127" s="92">
        <v>50000</v>
      </c>
      <c r="M127" s="92">
        <v>60000</v>
      </c>
      <c r="N127" s="92">
        <v>0</v>
      </c>
      <c r="O127" s="92">
        <v>110000</v>
      </c>
      <c r="P127" s="92">
        <f t="shared" si="4"/>
        <v>110000</v>
      </c>
      <c r="Q127" s="124">
        <f t="shared" si="5"/>
        <v>1</v>
      </c>
    </row>
    <row r="128" spans="1:17" ht="67.5" x14ac:dyDescent="0.2">
      <c r="A128" s="17" t="s">
        <v>305</v>
      </c>
      <c r="B128" s="36" t="s">
        <v>306</v>
      </c>
      <c r="C128" s="19">
        <v>21000</v>
      </c>
      <c r="D128" s="19">
        <v>21000</v>
      </c>
      <c r="E128" s="19"/>
      <c r="F128" s="19">
        <v>388.1</v>
      </c>
      <c r="G128" s="19">
        <v>388.1</v>
      </c>
      <c r="H128" s="55" t="s">
        <v>277</v>
      </c>
      <c r="I128" s="54" t="s">
        <v>278</v>
      </c>
      <c r="J128" s="56">
        <v>230000</v>
      </c>
      <c r="K128" s="92">
        <v>270000</v>
      </c>
      <c r="L128" s="92">
        <v>0</v>
      </c>
      <c r="M128" s="92">
        <v>270000</v>
      </c>
      <c r="N128" s="92">
        <v>0</v>
      </c>
      <c r="O128" s="92">
        <v>270000</v>
      </c>
      <c r="P128" s="92">
        <f t="shared" si="4"/>
        <v>270000</v>
      </c>
      <c r="Q128" s="124">
        <f t="shared" si="5"/>
        <v>1</v>
      </c>
    </row>
    <row r="129" spans="1:17" ht="56.25" x14ac:dyDescent="0.2">
      <c r="A129" s="17" t="s">
        <v>307</v>
      </c>
      <c r="B129" s="36" t="s">
        <v>308</v>
      </c>
      <c r="C129" s="19">
        <v>120000</v>
      </c>
      <c r="D129" s="19">
        <v>120000</v>
      </c>
      <c r="E129" s="19"/>
      <c r="F129" s="19">
        <v>3392</v>
      </c>
      <c r="G129" s="19">
        <v>3392</v>
      </c>
      <c r="H129" s="55" t="s">
        <v>279</v>
      </c>
      <c r="I129" s="54" t="s">
        <v>280</v>
      </c>
      <c r="J129" s="56">
        <v>0</v>
      </c>
      <c r="K129" s="92">
        <v>20000</v>
      </c>
      <c r="L129" s="92">
        <v>0</v>
      </c>
      <c r="M129" s="92">
        <v>20000</v>
      </c>
      <c r="N129" s="92">
        <v>0</v>
      </c>
      <c r="O129" s="92">
        <v>20000</v>
      </c>
      <c r="P129" s="92">
        <f t="shared" si="4"/>
        <v>20000</v>
      </c>
      <c r="Q129" s="124">
        <f t="shared" si="5"/>
        <v>1</v>
      </c>
    </row>
    <row r="130" spans="1:17" ht="67.5" x14ac:dyDescent="0.2">
      <c r="A130" s="17" t="s">
        <v>309</v>
      </c>
      <c r="B130" s="36" t="s">
        <v>310</v>
      </c>
      <c r="C130" s="19">
        <v>132900</v>
      </c>
      <c r="D130" s="19">
        <v>132900</v>
      </c>
      <c r="E130" s="19"/>
      <c r="F130" s="19">
        <v>9000</v>
      </c>
      <c r="G130" s="19">
        <v>9000</v>
      </c>
      <c r="H130" s="55" t="s">
        <v>281</v>
      </c>
      <c r="I130" s="54" t="s">
        <v>282</v>
      </c>
      <c r="J130" s="56">
        <v>0</v>
      </c>
      <c r="K130" s="92">
        <v>20000</v>
      </c>
      <c r="L130" s="92">
        <v>0</v>
      </c>
      <c r="M130" s="92">
        <v>20000</v>
      </c>
      <c r="N130" s="92">
        <v>0</v>
      </c>
      <c r="O130" s="92">
        <v>20000</v>
      </c>
      <c r="P130" s="92">
        <f t="shared" si="4"/>
        <v>20000</v>
      </c>
      <c r="Q130" s="124">
        <f t="shared" si="5"/>
        <v>1</v>
      </c>
    </row>
    <row r="131" spans="1:17" ht="67.5" x14ac:dyDescent="0.2">
      <c r="A131" s="17" t="s">
        <v>311</v>
      </c>
      <c r="B131" s="36" t="s">
        <v>312</v>
      </c>
      <c r="C131" s="19">
        <v>140000</v>
      </c>
      <c r="D131" s="19">
        <v>140000</v>
      </c>
      <c r="E131" s="19"/>
      <c r="F131" s="19">
        <v>2000</v>
      </c>
      <c r="G131" s="19">
        <v>2000</v>
      </c>
      <c r="H131" s="55" t="s">
        <v>283</v>
      </c>
      <c r="I131" s="54" t="s">
        <v>284</v>
      </c>
      <c r="J131" s="56">
        <v>0</v>
      </c>
      <c r="K131" s="92">
        <v>30000</v>
      </c>
      <c r="L131" s="92">
        <v>0</v>
      </c>
      <c r="M131" s="92">
        <v>0</v>
      </c>
      <c r="N131" s="92">
        <v>30000</v>
      </c>
      <c r="O131" s="92">
        <v>30000</v>
      </c>
      <c r="P131" s="92">
        <f t="shared" si="4"/>
        <v>30000</v>
      </c>
      <c r="Q131" s="124">
        <f t="shared" si="5"/>
        <v>1</v>
      </c>
    </row>
    <row r="132" spans="1:17" ht="78.75" x14ac:dyDescent="0.2">
      <c r="A132" s="17" t="s">
        <v>313</v>
      </c>
      <c r="B132" s="36" t="s">
        <v>314</v>
      </c>
      <c r="C132" s="19">
        <v>100000</v>
      </c>
      <c r="D132" s="19">
        <v>100000</v>
      </c>
      <c r="E132" s="19"/>
      <c r="F132" s="19">
        <v>0</v>
      </c>
      <c r="G132" s="19">
        <v>0</v>
      </c>
      <c r="H132" s="55" t="s">
        <v>285</v>
      </c>
      <c r="I132" s="54" t="s">
        <v>242</v>
      </c>
      <c r="J132" s="56">
        <v>486487</v>
      </c>
      <c r="K132" s="92">
        <v>486487</v>
      </c>
      <c r="L132" s="92">
        <v>99500</v>
      </c>
      <c r="M132" s="92">
        <v>206667.98</v>
      </c>
      <c r="N132" s="92">
        <v>163832.01999999999</v>
      </c>
      <c r="O132" s="92">
        <v>431081.98</v>
      </c>
      <c r="P132" s="92">
        <f t="shared" si="4"/>
        <v>470000</v>
      </c>
      <c r="Q132" s="124">
        <f t="shared" si="5"/>
        <v>0.91719570212765955</v>
      </c>
    </row>
    <row r="133" spans="1:17" ht="45" x14ac:dyDescent="0.2">
      <c r="A133" s="17" t="s">
        <v>315</v>
      </c>
      <c r="B133" s="18" t="s">
        <v>316</v>
      </c>
      <c r="C133" s="19">
        <v>440000</v>
      </c>
      <c r="D133" s="19">
        <v>440000</v>
      </c>
      <c r="E133" s="19"/>
      <c r="F133" s="19">
        <v>270000</v>
      </c>
      <c r="G133" s="19">
        <v>266000</v>
      </c>
      <c r="H133" s="55" t="s">
        <v>286</v>
      </c>
      <c r="I133" s="54" t="s">
        <v>287</v>
      </c>
      <c r="J133" s="56">
        <v>15000</v>
      </c>
      <c r="K133" s="92">
        <v>15000</v>
      </c>
      <c r="L133" s="92">
        <v>0</v>
      </c>
      <c r="M133" s="92">
        <v>0</v>
      </c>
      <c r="N133" s="92">
        <v>15000</v>
      </c>
      <c r="O133" s="92">
        <v>15000</v>
      </c>
      <c r="P133" s="92">
        <f t="shared" si="4"/>
        <v>15000</v>
      </c>
      <c r="Q133" s="124">
        <f t="shared" si="5"/>
        <v>1</v>
      </c>
    </row>
    <row r="134" spans="1:17" ht="45" x14ac:dyDescent="0.2">
      <c r="A134" s="17" t="s">
        <v>317</v>
      </c>
      <c r="B134" s="18" t="s">
        <v>318</v>
      </c>
      <c r="C134" s="19">
        <v>1040000</v>
      </c>
      <c r="D134" s="19">
        <v>1040000</v>
      </c>
      <c r="E134" s="19"/>
      <c r="F134" s="19">
        <v>0</v>
      </c>
      <c r="G134" s="19">
        <v>0</v>
      </c>
      <c r="H134" s="55" t="s">
        <v>288</v>
      </c>
      <c r="I134" s="54" t="s">
        <v>289</v>
      </c>
      <c r="J134" s="56">
        <v>10000</v>
      </c>
      <c r="K134" s="92">
        <v>10000</v>
      </c>
      <c r="L134" s="92">
        <v>0</v>
      </c>
      <c r="M134" s="92">
        <v>0</v>
      </c>
      <c r="N134" s="92">
        <v>10000</v>
      </c>
      <c r="O134" s="92">
        <v>10000</v>
      </c>
      <c r="P134" s="92">
        <f t="shared" si="4"/>
        <v>10000</v>
      </c>
      <c r="Q134" s="124">
        <f t="shared" si="5"/>
        <v>1</v>
      </c>
    </row>
    <row r="135" spans="1:17" ht="112.5" x14ac:dyDescent="0.2">
      <c r="A135" s="17" t="s">
        <v>319</v>
      </c>
      <c r="B135" s="36" t="s">
        <v>320</v>
      </c>
      <c r="C135" s="19">
        <v>10500</v>
      </c>
      <c r="D135" s="19">
        <v>10500</v>
      </c>
      <c r="E135" s="19"/>
      <c r="F135" s="19">
        <v>0</v>
      </c>
      <c r="G135" s="19">
        <v>0</v>
      </c>
      <c r="H135" s="55" t="s">
        <v>290</v>
      </c>
      <c r="I135" s="54" t="s">
        <v>291</v>
      </c>
      <c r="J135" s="56">
        <v>20000</v>
      </c>
      <c r="K135" s="92">
        <v>20000</v>
      </c>
      <c r="L135" s="92">
        <v>5000</v>
      </c>
      <c r="M135" s="92">
        <v>5000</v>
      </c>
      <c r="N135" s="92">
        <v>10000</v>
      </c>
      <c r="O135" s="92">
        <v>20000</v>
      </c>
      <c r="P135" s="92">
        <f t="shared" si="4"/>
        <v>20000</v>
      </c>
      <c r="Q135" s="124">
        <f t="shared" si="5"/>
        <v>1</v>
      </c>
    </row>
    <row r="136" spans="1:17" ht="33.75" x14ac:dyDescent="0.2">
      <c r="A136" s="17" t="s">
        <v>321</v>
      </c>
      <c r="B136" s="18" t="s">
        <v>165</v>
      </c>
      <c r="C136" s="19">
        <v>6155479</v>
      </c>
      <c r="D136" s="19">
        <v>6155479</v>
      </c>
      <c r="E136" s="19"/>
      <c r="F136" s="19">
        <v>1805413</v>
      </c>
      <c r="G136" s="19">
        <v>1665150.97</v>
      </c>
      <c r="H136" s="55" t="s">
        <v>292</v>
      </c>
      <c r="I136" s="54" t="s">
        <v>293</v>
      </c>
      <c r="J136" s="56">
        <v>872000</v>
      </c>
      <c r="K136" s="92">
        <v>872000</v>
      </c>
      <c r="L136" s="92">
        <v>24945</v>
      </c>
      <c r="M136" s="92">
        <v>272420.73</v>
      </c>
      <c r="N136" s="92">
        <v>16630</v>
      </c>
      <c r="O136" s="92">
        <v>313995.73</v>
      </c>
      <c r="P136" s="92">
        <f t="shared" si="4"/>
        <v>313995.73</v>
      </c>
      <c r="Q136" s="124">
        <f t="shared" si="5"/>
        <v>1</v>
      </c>
    </row>
    <row r="137" spans="1:17" ht="33.75" x14ac:dyDescent="0.2">
      <c r="A137" s="38" t="s">
        <v>322</v>
      </c>
      <c r="B137" s="39" t="s">
        <v>323</v>
      </c>
      <c r="C137" s="40">
        <v>1088800</v>
      </c>
      <c r="D137" s="40">
        <v>1088800</v>
      </c>
      <c r="E137" s="40"/>
      <c r="F137" s="40">
        <v>90697.04</v>
      </c>
      <c r="G137" s="40">
        <v>0</v>
      </c>
      <c r="H137" s="55" t="s">
        <v>294</v>
      </c>
      <c r="I137" s="54" t="s">
        <v>295</v>
      </c>
      <c r="J137" s="56">
        <v>61200000</v>
      </c>
      <c r="K137" s="92">
        <v>63554228.590000004</v>
      </c>
      <c r="L137" s="92">
        <v>12783300.130000001</v>
      </c>
      <c r="M137" s="92">
        <v>14893191.18</v>
      </c>
      <c r="N137" s="92">
        <v>18817339.059999999</v>
      </c>
      <c r="O137" s="92">
        <v>46493830.369999997</v>
      </c>
      <c r="P137" s="92">
        <f t="shared" si="4"/>
        <v>46493830.370000005</v>
      </c>
      <c r="Q137" s="124">
        <f t="shared" si="5"/>
        <v>0.99999999999999989</v>
      </c>
    </row>
    <row r="138" spans="1:17" ht="33.75" x14ac:dyDescent="0.2">
      <c r="A138" s="47" t="s">
        <v>324</v>
      </c>
      <c r="B138" s="48" t="s">
        <v>325</v>
      </c>
      <c r="C138" s="49">
        <v>151776</v>
      </c>
      <c r="D138" s="49">
        <v>151776</v>
      </c>
      <c r="E138" s="49"/>
      <c r="F138" s="49">
        <v>40052</v>
      </c>
      <c r="G138" s="49">
        <v>39291</v>
      </c>
      <c r="H138" s="55" t="s">
        <v>296</v>
      </c>
      <c r="I138" s="54" t="s">
        <v>297</v>
      </c>
      <c r="J138" s="56">
        <v>4528642</v>
      </c>
      <c r="K138" s="92">
        <v>2575020.9900000002</v>
      </c>
      <c r="L138" s="92">
        <v>0</v>
      </c>
      <c r="M138" s="92">
        <v>778752.4</v>
      </c>
      <c r="N138" s="92">
        <v>992218.74</v>
      </c>
      <c r="O138" s="92">
        <v>1770971.14</v>
      </c>
      <c r="P138" s="92">
        <f t="shared" si="4"/>
        <v>1770971.1400000001</v>
      </c>
      <c r="Q138" s="124">
        <f t="shared" si="5"/>
        <v>0.99999999999999989</v>
      </c>
    </row>
    <row r="139" spans="1:17" ht="56.25" x14ac:dyDescent="0.2">
      <c r="A139" s="17" t="s">
        <v>326</v>
      </c>
      <c r="B139" s="18" t="s">
        <v>145</v>
      </c>
      <c r="C139" s="19">
        <v>334750</v>
      </c>
      <c r="D139" s="19">
        <v>334750</v>
      </c>
      <c r="E139" s="19"/>
      <c r="F139" s="19">
        <v>113766</v>
      </c>
      <c r="G139" s="19">
        <v>109705.1</v>
      </c>
      <c r="H139" s="55" t="s">
        <v>298</v>
      </c>
      <c r="I139" s="54" t="s">
        <v>299</v>
      </c>
      <c r="J139" s="56">
        <v>2500000</v>
      </c>
      <c r="K139" s="92">
        <v>5250000</v>
      </c>
      <c r="L139" s="92">
        <v>2247600</v>
      </c>
      <c r="M139" s="92">
        <v>1920500</v>
      </c>
      <c r="N139" s="92">
        <v>1081900</v>
      </c>
      <c r="O139" s="92">
        <v>5250000</v>
      </c>
      <c r="P139" s="92">
        <f t="shared" si="4"/>
        <v>5250000</v>
      </c>
      <c r="Q139" s="124">
        <f t="shared" si="5"/>
        <v>1</v>
      </c>
    </row>
    <row r="140" spans="1:17" ht="33.75" x14ac:dyDescent="0.2">
      <c r="A140" s="17"/>
      <c r="B140" s="18"/>
      <c r="C140" s="19"/>
      <c r="D140" s="19"/>
      <c r="E140" s="19"/>
      <c r="F140" s="19"/>
      <c r="G140" s="19"/>
      <c r="H140" s="55" t="s">
        <v>639</v>
      </c>
      <c r="I140" s="54" t="s">
        <v>664</v>
      </c>
      <c r="J140" s="56"/>
      <c r="K140" s="92">
        <v>2360000</v>
      </c>
      <c r="L140" s="92">
        <v>0</v>
      </c>
      <c r="M140" s="92">
        <v>0</v>
      </c>
      <c r="N140" s="92">
        <v>2360000</v>
      </c>
      <c r="O140" s="92">
        <v>2345000</v>
      </c>
      <c r="P140" s="92">
        <f t="shared" si="4"/>
        <v>2360000</v>
      </c>
      <c r="Q140" s="124">
        <f t="shared" si="5"/>
        <v>0.99364406779661019</v>
      </c>
    </row>
    <row r="141" spans="1:17" ht="45" x14ac:dyDescent="0.2">
      <c r="A141" s="17" t="s">
        <v>327</v>
      </c>
      <c r="B141" s="18" t="s">
        <v>165</v>
      </c>
      <c r="C141" s="19">
        <v>218390</v>
      </c>
      <c r="D141" s="19">
        <v>218390</v>
      </c>
      <c r="E141" s="19"/>
      <c r="F141" s="19">
        <v>38752.949999999997</v>
      </c>
      <c r="G141" s="19">
        <v>33822.949999999997</v>
      </c>
      <c r="H141" s="67" t="s">
        <v>534</v>
      </c>
      <c r="I141" s="68" t="s">
        <v>535</v>
      </c>
      <c r="J141" s="69">
        <v>0</v>
      </c>
      <c r="K141" s="92">
        <v>35054.730000000003</v>
      </c>
      <c r="L141" s="92">
        <v>0</v>
      </c>
      <c r="M141" s="92">
        <v>35054.730000000003</v>
      </c>
      <c r="N141" s="92">
        <v>0</v>
      </c>
      <c r="O141" s="92">
        <v>35054.730000000003</v>
      </c>
      <c r="P141" s="92">
        <f t="shared" si="4"/>
        <v>35054.730000000003</v>
      </c>
      <c r="Q141" s="124">
        <f t="shared" si="5"/>
        <v>1</v>
      </c>
    </row>
    <row r="142" spans="1:17" ht="33.75" x14ac:dyDescent="0.2">
      <c r="A142" s="17" t="s">
        <v>328</v>
      </c>
      <c r="B142" s="18" t="s">
        <v>234</v>
      </c>
      <c r="C142" s="19">
        <v>70000</v>
      </c>
      <c r="D142" s="19">
        <v>70000</v>
      </c>
      <c r="E142" s="19"/>
      <c r="F142" s="19">
        <v>13810</v>
      </c>
      <c r="G142" s="19">
        <v>12700</v>
      </c>
      <c r="H142" s="55" t="s">
        <v>300</v>
      </c>
      <c r="I142" s="54" t="s">
        <v>165</v>
      </c>
      <c r="J142" s="56">
        <v>5288341</v>
      </c>
      <c r="K142" s="92">
        <v>5386066</v>
      </c>
      <c r="L142" s="92">
        <v>1185521.19</v>
      </c>
      <c r="M142" s="92">
        <v>1480699.36</v>
      </c>
      <c r="N142" s="92">
        <v>1413538.66</v>
      </c>
      <c r="O142" s="92">
        <v>4078981.23</v>
      </c>
      <c r="P142" s="92">
        <f t="shared" si="4"/>
        <v>4079759.21</v>
      </c>
      <c r="Q142" s="124">
        <f t="shared" si="5"/>
        <v>0.9998093073733143</v>
      </c>
    </row>
    <row r="143" spans="1:17" ht="67.5" x14ac:dyDescent="0.2">
      <c r="A143" s="17" t="s">
        <v>329</v>
      </c>
      <c r="B143" s="18" t="s">
        <v>165</v>
      </c>
      <c r="C143" s="19">
        <v>1141883</v>
      </c>
      <c r="D143" s="19">
        <v>1141883</v>
      </c>
      <c r="E143" s="19"/>
      <c r="F143" s="19">
        <v>225036.12</v>
      </c>
      <c r="G143" s="19">
        <v>207171.27</v>
      </c>
      <c r="H143" s="67" t="s">
        <v>301</v>
      </c>
      <c r="I143" s="68" t="s">
        <v>302</v>
      </c>
      <c r="J143" s="69">
        <v>25000</v>
      </c>
      <c r="K143" s="92">
        <v>12500</v>
      </c>
      <c r="L143" s="92">
        <v>0</v>
      </c>
      <c r="M143" s="92">
        <v>0</v>
      </c>
      <c r="N143" s="92">
        <v>12500</v>
      </c>
      <c r="O143" s="92">
        <v>12500</v>
      </c>
      <c r="P143" s="92">
        <f t="shared" ref="P143:P206" si="6">SUM(L143:N143)</f>
        <v>12500</v>
      </c>
      <c r="Q143" s="124">
        <f t="shared" ref="Q143:Q206" si="7">O143/P143</f>
        <v>1</v>
      </c>
    </row>
    <row r="144" spans="1:17" ht="33.75" x14ac:dyDescent="0.2">
      <c r="A144" s="17" t="s">
        <v>330</v>
      </c>
      <c r="B144" s="18" t="s">
        <v>234</v>
      </c>
      <c r="C144" s="19">
        <v>295260</v>
      </c>
      <c r="D144" s="19">
        <v>295260</v>
      </c>
      <c r="E144" s="19"/>
      <c r="F144" s="19">
        <v>76097.5</v>
      </c>
      <c r="G144" s="19">
        <v>71002.320000000007</v>
      </c>
      <c r="H144" s="55" t="s">
        <v>303</v>
      </c>
      <c r="I144" s="54" t="s">
        <v>304</v>
      </c>
      <c r="J144" s="56">
        <v>125400</v>
      </c>
      <c r="K144" s="92">
        <v>75400</v>
      </c>
      <c r="L144" s="92">
        <v>0</v>
      </c>
      <c r="M144" s="92">
        <v>13000</v>
      </c>
      <c r="N144" s="92">
        <v>0</v>
      </c>
      <c r="O144" s="92">
        <v>13000</v>
      </c>
      <c r="P144" s="92">
        <f t="shared" si="6"/>
        <v>13000</v>
      </c>
      <c r="Q144" s="124">
        <f t="shared" si="7"/>
        <v>1</v>
      </c>
    </row>
    <row r="145" spans="1:17" ht="45" x14ac:dyDescent="0.2">
      <c r="A145" s="17"/>
      <c r="B145" s="18"/>
      <c r="C145" s="19"/>
      <c r="D145" s="19"/>
      <c r="E145" s="19"/>
      <c r="F145" s="19"/>
      <c r="G145" s="19"/>
      <c r="H145" s="55" t="s">
        <v>640</v>
      </c>
      <c r="I145" s="54" t="s">
        <v>665</v>
      </c>
      <c r="J145" s="56"/>
      <c r="K145" s="92">
        <v>50000</v>
      </c>
      <c r="L145" s="92">
        <v>0</v>
      </c>
      <c r="M145" s="92">
        <v>0</v>
      </c>
      <c r="N145" s="92">
        <v>50000</v>
      </c>
      <c r="O145" s="92">
        <v>50000</v>
      </c>
      <c r="P145" s="92">
        <f t="shared" si="6"/>
        <v>50000</v>
      </c>
      <c r="Q145" s="124">
        <f t="shared" si="7"/>
        <v>1</v>
      </c>
    </row>
    <row r="146" spans="1:17" ht="90" x14ac:dyDescent="0.2">
      <c r="A146" s="38" t="s">
        <v>331</v>
      </c>
      <c r="B146" s="39" t="s">
        <v>332</v>
      </c>
      <c r="C146" s="40">
        <v>0</v>
      </c>
      <c r="D146" s="40">
        <v>93654</v>
      </c>
      <c r="E146" s="40"/>
      <c r="F146" s="40">
        <v>23413.5</v>
      </c>
      <c r="G146" s="40">
        <v>14263.09</v>
      </c>
      <c r="H146" s="55" t="s">
        <v>305</v>
      </c>
      <c r="I146" s="64" t="s">
        <v>306</v>
      </c>
      <c r="J146" s="56">
        <v>21000</v>
      </c>
      <c r="K146" s="92">
        <v>48800</v>
      </c>
      <c r="L146" s="92">
        <v>388.1</v>
      </c>
      <c r="M146" s="92">
        <v>10111.9</v>
      </c>
      <c r="N146" s="92">
        <v>33050</v>
      </c>
      <c r="O146" s="92">
        <v>35702.1</v>
      </c>
      <c r="P146" s="92">
        <f t="shared" si="6"/>
        <v>43550</v>
      </c>
      <c r="Q146" s="124">
        <f t="shared" si="7"/>
        <v>0.81979563719862225</v>
      </c>
    </row>
    <row r="147" spans="1:17" ht="78.75" x14ac:dyDescent="0.2">
      <c r="A147" s="17" t="s">
        <v>333</v>
      </c>
      <c r="B147" s="18" t="s">
        <v>165</v>
      </c>
      <c r="C147" s="19">
        <v>920072</v>
      </c>
      <c r="D147" s="19">
        <v>921572</v>
      </c>
      <c r="E147" s="19"/>
      <c r="F147" s="19">
        <v>272408.3</v>
      </c>
      <c r="G147" s="19">
        <v>247953.55</v>
      </c>
      <c r="H147" s="55" t="s">
        <v>307</v>
      </c>
      <c r="I147" s="64" t="s">
        <v>308</v>
      </c>
      <c r="J147" s="56">
        <v>120000</v>
      </c>
      <c r="K147" s="92">
        <v>120000</v>
      </c>
      <c r="L147" s="92">
        <v>3392</v>
      </c>
      <c r="M147" s="92">
        <v>20608</v>
      </c>
      <c r="N147" s="92">
        <v>0</v>
      </c>
      <c r="O147" s="92">
        <v>23132</v>
      </c>
      <c r="P147" s="92">
        <f t="shared" si="6"/>
        <v>24000</v>
      </c>
      <c r="Q147" s="124">
        <f t="shared" si="7"/>
        <v>0.96383333333333332</v>
      </c>
    </row>
    <row r="148" spans="1:17" ht="101.25" x14ac:dyDescent="0.2">
      <c r="A148" s="17" t="s">
        <v>334</v>
      </c>
      <c r="B148" s="18" t="s">
        <v>234</v>
      </c>
      <c r="C148" s="19">
        <v>353916</v>
      </c>
      <c r="D148" s="19">
        <v>353916</v>
      </c>
      <c r="E148" s="19"/>
      <c r="F148" s="19">
        <v>100001.25</v>
      </c>
      <c r="G148" s="19">
        <v>96485.25</v>
      </c>
      <c r="H148" s="55" t="s">
        <v>309</v>
      </c>
      <c r="I148" s="64" t="s">
        <v>310</v>
      </c>
      <c r="J148" s="56">
        <v>132900</v>
      </c>
      <c r="K148" s="92">
        <v>132900</v>
      </c>
      <c r="L148" s="92">
        <v>9000</v>
      </c>
      <c r="M148" s="92">
        <v>10450</v>
      </c>
      <c r="N148" s="92">
        <v>225</v>
      </c>
      <c r="O148" s="92">
        <v>19000</v>
      </c>
      <c r="P148" s="92">
        <f t="shared" si="6"/>
        <v>19675</v>
      </c>
      <c r="Q148" s="124">
        <f t="shared" si="7"/>
        <v>0.96569250317662003</v>
      </c>
    </row>
    <row r="149" spans="1:17" ht="90" x14ac:dyDescent="0.2">
      <c r="A149" s="17" t="s">
        <v>335</v>
      </c>
      <c r="B149" s="18" t="s">
        <v>336</v>
      </c>
      <c r="C149" s="19">
        <v>0</v>
      </c>
      <c r="D149" s="19">
        <v>99918</v>
      </c>
      <c r="E149" s="19"/>
      <c r="F149" s="19">
        <v>38718.22</v>
      </c>
      <c r="G149" s="19">
        <v>38718.22</v>
      </c>
      <c r="H149" s="55" t="s">
        <v>311</v>
      </c>
      <c r="I149" s="64" t="s">
        <v>312</v>
      </c>
      <c r="J149" s="56">
        <v>140000</v>
      </c>
      <c r="K149" s="92">
        <v>140000</v>
      </c>
      <c r="L149" s="92">
        <v>2000</v>
      </c>
      <c r="M149" s="92">
        <v>15000</v>
      </c>
      <c r="N149" s="92">
        <v>0</v>
      </c>
      <c r="O149" s="92">
        <v>16500</v>
      </c>
      <c r="P149" s="92">
        <f t="shared" si="6"/>
        <v>17000</v>
      </c>
      <c r="Q149" s="124">
        <f t="shared" si="7"/>
        <v>0.97058823529411764</v>
      </c>
    </row>
    <row r="150" spans="1:17" ht="112.5" x14ac:dyDescent="0.2">
      <c r="A150" s="17" t="s">
        <v>337</v>
      </c>
      <c r="B150" s="18" t="s">
        <v>165</v>
      </c>
      <c r="C150" s="19">
        <v>38900</v>
      </c>
      <c r="D150" s="19">
        <v>38900</v>
      </c>
      <c r="E150" s="19"/>
      <c r="F150" s="19">
        <v>2800</v>
      </c>
      <c r="G150" s="19">
        <v>2800</v>
      </c>
      <c r="H150" s="55" t="s">
        <v>313</v>
      </c>
      <c r="I150" s="64" t="s">
        <v>314</v>
      </c>
      <c r="J150" s="56">
        <v>100000</v>
      </c>
      <c r="K150" s="92">
        <v>72200</v>
      </c>
      <c r="L150" s="92">
        <v>0</v>
      </c>
      <c r="M150" s="92">
        <v>200</v>
      </c>
      <c r="N150" s="92">
        <v>0</v>
      </c>
      <c r="O150" s="92">
        <v>200</v>
      </c>
      <c r="P150" s="92">
        <f t="shared" si="6"/>
        <v>200</v>
      </c>
      <c r="Q150" s="124">
        <f t="shared" si="7"/>
        <v>1</v>
      </c>
    </row>
    <row r="151" spans="1:17" ht="67.5" x14ac:dyDescent="0.2">
      <c r="A151" s="17" t="s">
        <v>338</v>
      </c>
      <c r="B151" s="18" t="s">
        <v>339</v>
      </c>
      <c r="C151" s="19">
        <v>52320</v>
      </c>
      <c r="D151" s="19">
        <v>52320</v>
      </c>
      <c r="E151" s="19"/>
      <c r="F151" s="19">
        <v>9900</v>
      </c>
      <c r="G151" s="19">
        <v>9900</v>
      </c>
      <c r="H151" s="55" t="s">
        <v>315</v>
      </c>
      <c r="I151" s="54" t="s">
        <v>316</v>
      </c>
      <c r="J151" s="56">
        <v>440000</v>
      </c>
      <c r="K151" s="92">
        <v>540000</v>
      </c>
      <c r="L151" s="92">
        <v>270000</v>
      </c>
      <c r="M151" s="92">
        <v>122000</v>
      </c>
      <c r="N151" s="92">
        <v>77000</v>
      </c>
      <c r="O151" s="92">
        <v>469000</v>
      </c>
      <c r="P151" s="92">
        <f t="shared" si="6"/>
        <v>469000</v>
      </c>
      <c r="Q151" s="124">
        <f t="shared" si="7"/>
        <v>1</v>
      </c>
    </row>
    <row r="152" spans="1:17" ht="56.25" x14ac:dyDescent="0.2">
      <c r="A152" s="17" t="s">
        <v>340</v>
      </c>
      <c r="B152" s="18" t="s">
        <v>141</v>
      </c>
      <c r="C152" s="19">
        <v>5501873</v>
      </c>
      <c r="D152" s="19">
        <v>5501873</v>
      </c>
      <c r="E152" s="19"/>
      <c r="F152" s="19">
        <v>1375466</v>
      </c>
      <c r="G152" s="19">
        <v>1375466</v>
      </c>
      <c r="H152" s="55" t="s">
        <v>317</v>
      </c>
      <c r="I152" s="54" t="s">
        <v>318</v>
      </c>
      <c r="J152" s="56">
        <v>1040000</v>
      </c>
      <c r="K152" s="92">
        <v>1031568</v>
      </c>
      <c r="L152" s="92">
        <v>0</v>
      </c>
      <c r="M152" s="92">
        <v>0</v>
      </c>
      <c r="N152" s="92">
        <v>0</v>
      </c>
      <c r="O152" s="92">
        <v>0</v>
      </c>
      <c r="P152" s="92">
        <f t="shared" si="6"/>
        <v>0</v>
      </c>
      <c r="Q152" s="124" t="e">
        <f t="shared" si="7"/>
        <v>#DIV/0!</v>
      </c>
    </row>
    <row r="153" spans="1:17" ht="135" x14ac:dyDescent="0.2">
      <c r="A153" s="17" t="s">
        <v>341</v>
      </c>
      <c r="B153" s="18" t="s">
        <v>342</v>
      </c>
      <c r="C153" s="19">
        <v>0</v>
      </c>
      <c r="D153" s="19">
        <v>315761.58</v>
      </c>
      <c r="E153" s="19"/>
      <c r="F153" s="19">
        <v>0</v>
      </c>
      <c r="G153" s="19">
        <v>0</v>
      </c>
      <c r="H153" s="55" t="s">
        <v>319</v>
      </c>
      <c r="I153" s="64" t="s">
        <v>320</v>
      </c>
      <c r="J153" s="56">
        <v>10500</v>
      </c>
      <c r="K153" s="92">
        <v>10500</v>
      </c>
      <c r="L153" s="92">
        <v>0</v>
      </c>
      <c r="M153" s="92">
        <v>0</v>
      </c>
      <c r="N153" s="92">
        <v>10500</v>
      </c>
      <c r="O153" s="92">
        <v>0</v>
      </c>
      <c r="P153" s="92">
        <f t="shared" si="6"/>
        <v>10500</v>
      </c>
      <c r="Q153" s="124">
        <f t="shared" si="7"/>
        <v>0</v>
      </c>
    </row>
    <row r="154" spans="1:17" ht="33.75" x14ac:dyDescent="0.2">
      <c r="A154" s="17" t="s">
        <v>343</v>
      </c>
      <c r="B154" s="18" t="s">
        <v>344</v>
      </c>
      <c r="C154" s="19">
        <v>0</v>
      </c>
      <c r="D154" s="19">
        <v>155818</v>
      </c>
      <c r="E154" s="19"/>
      <c r="F154" s="19">
        <v>155818</v>
      </c>
      <c r="G154" s="19">
        <v>55859</v>
      </c>
      <c r="H154" s="55" t="s">
        <v>321</v>
      </c>
      <c r="I154" s="54" t="s">
        <v>165</v>
      </c>
      <c r="J154" s="56">
        <v>6155479</v>
      </c>
      <c r="K154" s="92">
        <v>6132083</v>
      </c>
      <c r="L154" s="92">
        <v>1798517</v>
      </c>
      <c r="M154" s="92">
        <v>1872984</v>
      </c>
      <c r="N154" s="92">
        <v>1639997</v>
      </c>
      <c r="O154" s="92">
        <v>5295234.05</v>
      </c>
      <c r="P154" s="92">
        <f t="shared" si="6"/>
        <v>5311498</v>
      </c>
      <c r="Q154" s="124">
        <f t="shared" si="7"/>
        <v>0.99693797305392939</v>
      </c>
    </row>
    <row r="155" spans="1:17" ht="33.75" x14ac:dyDescent="0.2">
      <c r="A155" s="17" t="s">
        <v>345</v>
      </c>
      <c r="B155" s="18" t="s">
        <v>141</v>
      </c>
      <c r="C155" s="19">
        <v>6747761</v>
      </c>
      <c r="D155" s="19">
        <v>6747761</v>
      </c>
      <c r="E155" s="19"/>
      <c r="F155" s="19">
        <v>1686940</v>
      </c>
      <c r="G155" s="19">
        <v>1686940</v>
      </c>
      <c r="H155" s="67" t="s">
        <v>322</v>
      </c>
      <c r="I155" s="68" t="s">
        <v>323</v>
      </c>
      <c r="J155" s="69">
        <v>1088800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f t="shared" si="6"/>
        <v>0</v>
      </c>
      <c r="Q155" s="124" t="e">
        <f t="shared" si="7"/>
        <v>#DIV/0!</v>
      </c>
    </row>
    <row r="156" spans="1:17" ht="45" x14ac:dyDescent="0.2">
      <c r="A156" s="17" t="s">
        <v>346</v>
      </c>
      <c r="B156" s="18" t="s">
        <v>141</v>
      </c>
      <c r="C156" s="19">
        <v>2034210</v>
      </c>
      <c r="D156" s="19">
        <v>2034210</v>
      </c>
      <c r="E156" s="19"/>
      <c r="F156" s="19">
        <v>508552</v>
      </c>
      <c r="G156" s="19">
        <v>508552</v>
      </c>
      <c r="H156" s="71" t="s">
        <v>324</v>
      </c>
      <c r="I156" s="72" t="s">
        <v>325</v>
      </c>
      <c r="J156" s="73">
        <v>151776</v>
      </c>
      <c r="K156" s="92">
        <v>160208</v>
      </c>
      <c r="L156" s="92">
        <v>40286.5</v>
      </c>
      <c r="M156" s="92">
        <v>44502.5</v>
      </c>
      <c r="N156" s="92">
        <v>31854.5</v>
      </c>
      <c r="O156" s="92">
        <v>39291</v>
      </c>
      <c r="P156" s="92">
        <f t="shared" si="6"/>
        <v>116643.5</v>
      </c>
      <c r="Q156" s="124">
        <f t="shared" si="7"/>
        <v>0.33684688816779335</v>
      </c>
    </row>
    <row r="157" spans="1:17" ht="67.5" x14ac:dyDescent="0.2">
      <c r="A157" s="17" t="s">
        <v>347</v>
      </c>
      <c r="B157" s="18" t="s">
        <v>348</v>
      </c>
      <c r="C157" s="19">
        <v>509593</v>
      </c>
      <c r="D157" s="19">
        <v>509593</v>
      </c>
      <c r="E157" s="19"/>
      <c r="F157" s="19">
        <v>127398</v>
      </c>
      <c r="G157" s="19">
        <v>127398</v>
      </c>
      <c r="H157" s="55" t="s">
        <v>326</v>
      </c>
      <c r="I157" s="54" t="s">
        <v>145</v>
      </c>
      <c r="J157" s="56">
        <v>334750</v>
      </c>
      <c r="K157" s="92">
        <v>414310</v>
      </c>
      <c r="L157" s="92">
        <v>120662</v>
      </c>
      <c r="M157" s="92">
        <v>131079</v>
      </c>
      <c r="N157" s="92">
        <v>68918</v>
      </c>
      <c r="O157" s="92">
        <v>266051</v>
      </c>
      <c r="P157" s="92">
        <f t="shared" si="6"/>
        <v>320659</v>
      </c>
      <c r="Q157" s="124">
        <f t="shared" si="7"/>
        <v>0.82970071010013757</v>
      </c>
    </row>
    <row r="158" spans="1:17" ht="33.75" x14ac:dyDescent="0.2">
      <c r="A158" s="17"/>
      <c r="B158" s="18"/>
      <c r="C158" s="19"/>
      <c r="D158" s="19"/>
      <c r="E158" s="19"/>
      <c r="F158" s="19"/>
      <c r="G158" s="19"/>
      <c r="H158" s="55" t="s">
        <v>641</v>
      </c>
      <c r="I158" s="54" t="s">
        <v>666</v>
      </c>
      <c r="J158" s="56"/>
      <c r="K158" s="92">
        <v>15000</v>
      </c>
      <c r="L158" s="92">
        <v>0</v>
      </c>
      <c r="M158" s="92">
        <v>0</v>
      </c>
      <c r="N158" s="92">
        <v>15000</v>
      </c>
      <c r="O158" s="92">
        <v>0</v>
      </c>
      <c r="P158" s="92">
        <f t="shared" si="6"/>
        <v>15000</v>
      </c>
      <c r="Q158" s="124">
        <f t="shared" si="7"/>
        <v>0</v>
      </c>
    </row>
    <row r="159" spans="1:17" ht="33.75" x14ac:dyDescent="0.2">
      <c r="A159" s="38" t="s">
        <v>349</v>
      </c>
      <c r="B159" s="39" t="s">
        <v>350</v>
      </c>
      <c r="C159" s="40">
        <v>0</v>
      </c>
      <c r="D159" s="40">
        <v>70103</v>
      </c>
      <c r="E159" s="40"/>
      <c r="F159" s="40">
        <v>70103</v>
      </c>
      <c r="G159" s="40">
        <v>70103</v>
      </c>
      <c r="H159" s="55" t="s">
        <v>327</v>
      </c>
      <c r="I159" s="54" t="s">
        <v>165</v>
      </c>
      <c r="J159" s="56">
        <v>218390</v>
      </c>
      <c r="K159" s="92">
        <v>263438</v>
      </c>
      <c r="L159" s="92">
        <v>38752.949999999997</v>
      </c>
      <c r="M159" s="92">
        <v>72194.05</v>
      </c>
      <c r="N159" s="92">
        <v>104364.6</v>
      </c>
      <c r="O159" s="92">
        <v>172270.6</v>
      </c>
      <c r="P159" s="92">
        <f t="shared" si="6"/>
        <v>215311.6</v>
      </c>
      <c r="Q159" s="124">
        <f t="shared" si="7"/>
        <v>0.80009901928182225</v>
      </c>
    </row>
    <row r="160" spans="1:17" ht="33.75" x14ac:dyDescent="0.2">
      <c r="A160" s="38" t="s">
        <v>351</v>
      </c>
      <c r="B160" s="39" t="s">
        <v>352</v>
      </c>
      <c r="C160" s="40">
        <v>0</v>
      </c>
      <c r="D160" s="40">
        <v>182613</v>
      </c>
      <c r="E160" s="40"/>
      <c r="F160" s="40">
        <v>0</v>
      </c>
      <c r="G160" s="40">
        <v>0</v>
      </c>
      <c r="H160" s="55" t="s">
        <v>328</v>
      </c>
      <c r="I160" s="54" t="s">
        <v>234</v>
      </c>
      <c r="J160" s="56">
        <v>70000</v>
      </c>
      <c r="K160" s="92">
        <v>66380</v>
      </c>
      <c r="L160" s="92">
        <v>13810</v>
      </c>
      <c r="M160" s="92">
        <v>8480</v>
      </c>
      <c r="N160" s="92">
        <v>15010</v>
      </c>
      <c r="O160" s="92">
        <v>37300</v>
      </c>
      <c r="P160" s="92">
        <f t="shared" si="6"/>
        <v>37300</v>
      </c>
      <c r="Q160" s="124">
        <f t="shared" si="7"/>
        <v>1</v>
      </c>
    </row>
    <row r="161" spans="1:17" ht="33.75" x14ac:dyDescent="0.2">
      <c r="A161" s="47" t="s">
        <v>353</v>
      </c>
      <c r="B161" s="48" t="s">
        <v>354</v>
      </c>
      <c r="C161" s="49">
        <v>0</v>
      </c>
      <c r="D161" s="49">
        <v>1429078</v>
      </c>
      <c r="E161" s="49"/>
      <c r="F161" s="49">
        <v>200000</v>
      </c>
      <c r="G161" s="49">
        <v>0</v>
      </c>
      <c r="H161" s="67" t="s">
        <v>536</v>
      </c>
      <c r="I161" s="68" t="s">
        <v>332</v>
      </c>
      <c r="J161" s="69">
        <v>0</v>
      </c>
      <c r="K161" s="92">
        <v>32454</v>
      </c>
      <c r="L161" s="92">
        <v>4045.33</v>
      </c>
      <c r="M161" s="92">
        <v>10818</v>
      </c>
      <c r="N161" s="92">
        <v>10818</v>
      </c>
      <c r="O161" s="92">
        <v>2810</v>
      </c>
      <c r="P161" s="92">
        <f t="shared" si="6"/>
        <v>25681.33</v>
      </c>
      <c r="Q161" s="124">
        <f t="shared" si="7"/>
        <v>0.10941800911401395</v>
      </c>
    </row>
    <row r="162" spans="1:17" ht="22.5" x14ac:dyDescent="0.2">
      <c r="A162" s="47"/>
      <c r="B162" s="48"/>
      <c r="C162" s="49"/>
      <c r="D162" s="49"/>
      <c r="E162" s="49"/>
      <c r="F162" s="49"/>
      <c r="G162" s="49"/>
      <c r="H162" s="67" t="s">
        <v>642</v>
      </c>
      <c r="I162" s="68" t="s">
        <v>468</v>
      </c>
      <c r="J162" s="69"/>
      <c r="K162" s="92">
        <v>42800</v>
      </c>
      <c r="L162" s="92">
        <v>2195</v>
      </c>
      <c r="M162" s="92">
        <v>0</v>
      </c>
      <c r="N162" s="92">
        <v>2600</v>
      </c>
      <c r="O162" s="92">
        <v>3230</v>
      </c>
      <c r="P162" s="92">
        <f t="shared" si="6"/>
        <v>4795</v>
      </c>
      <c r="Q162" s="124">
        <f t="shared" si="7"/>
        <v>0.67361835245046919</v>
      </c>
    </row>
    <row r="163" spans="1:17" ht="33.75" x14ac:dyDescent="0.2">
      <c r="A163" s="38" t="s">
        <v>355</v>
      </c>
      <c r="B163" s="39" t="s">
        <v>356</v>
      </c>
      <c r="C163" s="40">
        <v>0</v>
      </c>
      <c r="D163" s="40">
        <v>239602</v>
      </c>
      <c r="E163" s="40"/>
      <c r="F163" s="40">
        <v>239602</v>
      </c>
      <c r="G163" s="40">
        <v>0</v>
      </c>
      <c r="H163" s="55" t="s">
        <v>329</v>
      </c>
      <c r="I163" s="54" t="s">
        <v>165</v>
      </c>
      <c r="J163" s="56">
        <v>1141883</v>
      </c>
      <c r="K163" s="92">
        <v>1126813.08</v>
      </c>
      <c r="L163" s="92">
        <v>225036.12</v>
      </c>
      <c r="M163" s="92">
        <v>259725.84</v>
      </c>
      <c r="N163" s="92">
        <v>341277.14</v>
      </c>
      <c r="O163" s="92">
        <v>691254.92</v>
      </c>
      <c r="P163" s="92">
        <f t="shared" si="6"/>
        <v>826039.1</v>
      </c>
      <c r="Q163" s="124">
        <f t="shared" si="7"/>
        <v>0.83683075050563593</v>
      </c>
    </row>
    <row r="164" spans="1:17" ht="33.75" x14ac:dyDescent="0.2">
      <c r="A164" s="47" t="s">
        <v>357</v>
      </c>
      <c r="B164" s="48" t="s">
        <v>358</v>
      </c>
      <c r="C164" s="49">
        <v>0</v>
      </c>
      <c r="D164" s="49">
        <v>600</v>
      </c>
      <c r="E164" s="49"/>
      <c r="F164" s="49">
        <v>600</v>
      </c>
      <c r="G164" s="49">
        <v>0</v>
      </c>
      <c r="H164" s="55" t="s">
        <v>330</v>
      </c>
      <c r="I164" s="54" t="s">
        <v>234</v>
      </c>
      <c r="J164" s="56">
        <v>295260</v>
      </c>
      <c r="K164" s="92">
        <v>275392.69</v>
      </c>
      <c r="L164" s="92">
        <v>74159.8</v>
      </c>
      <c r="M164" s="92">
        <v>70115.289999999994</v>
      </c>
      <c r="N164" s="92">
        <v>70812.149999999994</v>
      </c>
      <c r="O164" s="92">
        <v>215087.24</v>
      </c>
      <c r="P164" s="92">
        <f t="shared" si="6"/>
        <v>215087.24</v>
      </c>
      <c r="Q164" s="124">
        <f t="shared" si="7"/>
        <v>1</v>
      </c>
    </row>
    <row r="165" spans="1:17" ht="33.75" x14ac:dyDescent="0.2">
      <c r="A165" s="17" t="s">
        <v>359</v>
      </c>
      <c r="B165" s="18" t="s">
        <v>360</v>
      </c>
      <c r="C165" s="19">
        <v>13389202.26</v>
      </c>
      <c r="D165" s="19">
        <v>13389202.26</v>
      </c>
      <c r="E165" s="19"/>
      <c r="F165" s="19">
        <v>2623919.58</v>
      </c>
      <c r="G165" s="19">
        <v>2592508.14</v>
      </c>
      <c r="H165" s="67" t="s">
        <v>331</v>
      </c>
      <c r="I165" s="68" t="s">
        <v>332</v>
      </c>
      <c r="J165" s="69">
        <v>0</v>
      </c>
      <c r="K165" s="92">
        <v>61200</v>
      </c>
      <c r="L165" s="92">
        <v>19368.169999999998</v>
      </c>
      <c r="M165" s="92">
        <v>12595.5</v>
      </c>
      <c r="N165" s="92">
        <v>12595.5</v>
      </c>
      <c r="O165" s="92">
        <v>42947.12</v>
      </c>
      <c r="P165" s="92">
        <f t="shared" si="6"/>
        <v>44559.17</v>
      </c>
      <c r="Q165" s="124">
        <f t="shared" si="7"/>
        <v>0.9638222615008315</v>
      </c>
    </row>
    <row r="166" spans="1:17" ht="33.75" x14ac:dyDescent="0.2">
      <c r="A166" s="17" t="s">
        <v>361</v>
      </c>
      <c r="B166" s="18" t="s">
        <v>362</v>
      </c>
      <c r="C166" s="19">
        <v>519289</v>
      </c>
      <c r="D166" s="19">
        <v>518329</v>
      </c>
      <c r="E166" s="19"/>
      <c r="F166" s="19">
        <v>30989</v>
      </c>
      <c r="G166" s="19">
        <v>22039</v>
      </c>
      <c r="H166" s="55" t="s">
        <v>333</v>
      </c>
      <c r="I166" s="54" t="s">
        <v>165</v>
      </c>
      <c r="J166" s="56">
        <v>920072</v>
      </c>
      <c r="K166" s="92">
        <v>930481</v>
      </c>
      <c r="L166" s="92">
        <v>271008.3</v>
      </c>
      <c r="M166" s="92">
        <v>193514.5</v>
      </c>
      <c r="N166" s="92">
        <v>195446.2</v>
      </c>
      <c r="O166" s="92">
        <v>620127.73</v>
      </c>
      <c r="P166" s="92">
        <f t="shared" si="6"/>
        <v>659969</v>
      </c>
      <c r="Q166" s="124">
        <f t="shared" si="7"/>
        <v>0.9396316039086684</v>
      </c>
    </row>
    <row r="167" spans="1:17" ht="33.75" x14ac:dyDescent="0.2">
      <c r="A167" s="17" t="s">
        <v>363</v>
      </c>
      <c r="B167" s="18" t="s">
        <v>364</v>
      </c>
      <c r="C167" s="19">
        <v>48891949.57</v>
      </c>
      <c r="D167" s="19">
        <v>49362295.609999999</v>
      </c>
      <c r="E167" s="19"/>
      <c r="F167" s="19">
        <v>9753463.8399999999</v>
      </c>
      <c r="G167" s="19">
        <v>9650494.9900000002</v>
      </c>
      <c r="H167" s="55" t="s">
        <v>334</v>
      </c>
      <c r="I167" s="54" t="s">
        <v>234</v>
      </c>
      <c r="J167" s="56">
        <v>353916</v>
      </c>
      <c r="K167" s="92">
        <v>345077</v>
      </c>
      <c r="L167" s="92">
        <v>100001.25</v>
      </c>
      <c r="M167" s="92">
        <v>77891.25</v>
      </c>
      <c r="N167" s="92">
        <v>83772.25</v>
      </c>
      <c r="O167" s="92">
        <v>261664.75</v>
      </c>
      <c r="P167" s="92">
        <f t="shared" si="6"/>
        <v>261664.75</v>
      </c>
      <c r="Q167" s="124">
        <f t="shared" si="7"/>
        <v>1</v>
      </c>
    </row>
    <row r="168" spans="1:17" ht="33.75" x14ac:dyDescent="0.2">
      <c r="A168" s="17" t="s">
        <v>365</v>
      </c>
      <c r="B168" s="18" t="s">
        <v>366</v>
      </c>
      <c r="C168" s="19">
        <v>632537</v>
      </c>
      <c r="D168" s="19">
        <v>632537</v>
      </c>
      <c r="E168" s="19"/>
      <c r="F168" s="19">
        <v>91465</v>
      </c>
      <c r="G168" s="19">
        <v>91464.84</v>
      </c>
      <c r="H168" s="55" t="s">
        <v>335</v>
      </c>
      <c r="I168" s="54" t="s">
        <v>336</v>
      </c>
      <c r="J168" s="56">
        <v>0</v>
      </c>
      <c r="K168" s="92">
        <v>99918</v>
      </c>
      <c r="L168" s="92">
        <v>38718.22</v>
      </c>
      <c r="M168" s="92">
        <v>34971.279999999999</v>
      </c>
      <c r="N168" s="92">
        <v>26228.5</v>
      </c>
      <c r="O168" s="92">
        <v>99918</v>
      </c>
      <c r="P168" s="92">
        <f t="shared" si="6"/>
        <v>99918</v>
      </c>
      <c r="Q168" s="124">
        <f t="shared" si="7"/>
        <v>1</v>
      </c>
    </row>
    <row r="169" spans="1:17" ht="22.5" x14ac:dyDescent="0.2">
      <c r="A169" s="17"/>
      <c r="B169" s="18"/>
      <c r="C169" s="19"/>
      <c r="D169" s="19"/>
      <c r="E169" s="19"/>
      <c r="F169" s="19"/>
      <c r="G169" s="19"/>
      <c r="H169" s="67" t="s">
        <v>643</v>
      </c>
      <c r="I169" s="68" t="s">
        <v>468</v>
      </c>
      <c r="J169" s="69"/>
      <c r="K169" s="92">
        <v>147720</v>
      </c>
      <c r="L169" s="92">
        <v>108930</v>
      </c>
      <c r="M169" s="92">
        <v>0</v>
      </c>
      <c r="N169" s="92">
        <v>12930</v>
      </c>
      <c r="O169" s="92">
        <v>8620</v>
      </c>
      <c r="P169" s="92">
        <f t="shared" si="6"/>
        <v>121860</v>
      </c>
      <c r="Q169" s="124">
        <f t="shared" si="7"/>
        <v>7.0736911209584766E-2</v>
      </c>
    </row>
    <row r="170" spans="1:17" ht="45" x14ac:dyDescent="0.2">
      <c r="A170" s="17" t="s">
        <v>367</v>
      </c>
      <c r="B170" s="18" t="s">
        <v>368</v>
      </c>
      <c r="C170" s="19">
        <v>50000</v>
      </c>
      <c r="D170" s="19">
        <v>56000</v>
      </c>
      <c r="E170" s="19"/>
      <c r="F170" s="19">
        <v>20000</v>
      </c>
      <c r="G170" s="19">
        <v>20000</v>
      </c>
      <c r="H170" s="55" t="s">
        <v>337</v>
      </c>
      <c r="I170" s="54" t="s">
        <v>165</v>
      </c>
      <c r="J170" s="56">
        <v>38900</v>
      </c>
      <c r="K170" s="92">
        <v>40600</v>
      </c>
      <c r="L170" s="92">
        <v>2800</v>
      </c>
      <c r="M170" s="92">
        <v>4200</v>
      </c>
      <c r="N170" s="92">
        <v>23875</v>
      </c>
      <c r="O170" s="92">
        <v>15700</v>
      </c>
      <c r="P170" s="92">
        <f t="shared" si="6"/>
        <v>30875</v>
      </c>
      <c r="Q170" s="124">
        <f t="shared" si="7"/>
        <v>0.50850202429149793</v>
      </c>
    </row>
    <row r="171" spans="1:17" ht="22.5" x14ac:dyDescent="0.2">
      <c r="A171" s="17"/>
      <c r="B171" s="18"/>
      <c r="C171" s="19"/>
      <c r="D171" s="19"/>
      <c r="E171" s="19"/>
      <c r="F171" s="19"/>
      <c r="G171" s="19"/>
      <c r="H171" s="67" t="s">
        <v>644</v>
      </c>
      <c r="I171" s="68" t="s">
        <v>468</v>
      </c>
      <c r="J171" s="69"/>
      <c r="K171" s="92">
        <v>4500</v>
      </c>
      <c r="L171" s="92">
        <v>0</v>
      </c>
      <c r="M171" s="92">
        <v>0</v>
      </c>
      <c r="N171" s="92">
        <v>0</v>
      </c>
      <c r="O171" s="92">
        <v>0</v>
      </c>
      <c r="P171" s="92">
        <f t="shared" si="6"/>
        <v>0</v>
      </c>
      <c r="Q171" s="124" t="e">
        <f t="shared" si="7"/>
        <v>#DIV/0!</v>
      </c>
    </row>
    <row r="172" spans="1:17" ht="33.75" x14ac:dyDescent="0.2">
      <c r="A172" s="17" t="s">
        <v>369</v>
      </c>
      <c r="B172" s="18" t="s">
        <v>370</v>
      </c>
      <c r="C172" s="19">
        <v>683087.27</v>
      </c>
      <c r="D172" s="19">
        <v>684698.67</v>
      </c>
      <c r="E172" s="19"/>
      <c r="F172" s="19">
        <v>83356.259999999995</v>
      </c>
      <c r="G172" s="19">
        <v>76507.91</v>
      </c>
      <c r="H172" s="55" t="s">
        <v>537</v>
      </c>
      <c r="I172" s="54" t="s">
        <v>234</v>
      </c>
      <c r="J172" s="56">
        <v>0</v>
      </c>
      <c r="K172" s="92">
        <v>3240</v>
      </c>
      <c r="L172" s="92">
        <v>0</v>
      </c>
      <c r="M172" s="92">
        <v>1350</v>
      </c>
      <c r="N172" s="92">
        <v>810</v>
      </c>
      <c r="O172" s="92">
        <v>2160</v>
      </c>
      <c r="P172" s="92">
        <f t="shared" si="6"/>
        <v>2160</v>
      </c>
      <c r="Q172" s="124">
        <f t="shared" si="7"/>
        <v>1</v>
      </c>
    </row>
    <row r="173" spans="1:17" ht="33.75" x14ac:dyDescent="0.2">
      <c r="A173" s="38" t="s">
        <v>371</v>
      </c>
      <c r="B173" s="39" t="s">
        <v>372</v>
      </c>
      <c r="C173" s="40">
        <v>20400</v>
      </c>
      <c r="D173" s="40">
        <v>20400</v>
      </c>
      <c r="E173" s="40"/>
      <c r="F173" s="40">
        <v>4950</v>
      </c>
      <c r="G173" s="40">
        <v>0</v>
      </c>
      <c r="H173" s="55" t="s">
        <v>338</v>
      </c>
      <c r="I173" s="54" t="s">
        <v>339</v>
      </c>
      <c r="J173" s="56">
        <v>52320</v>
      </c>
      <c r="K173" s="92">
        <v>52320</v>
      </c>
      <c r="L173" s="92">
        <v>9900</v>
      </c>
      <c r="M173" s="92">
        <v>9900</v>
      </c>
      <c r="N173" s="92">
        <v>19440</v>
      </c>
      <c r="O173" s="92">
        <v>29700</v>
      </c>
      <c r="P173" s="92">
        <f t="shared" si="6"/>
        <v>39240</v>
      </c>
      <c r="Q173" s="124">
        <f t="shared" si="7"/>
        <v>0.75688073394495414</v>
      </c>
    </row>
    <row r="174" spans="1:17" ht="33.75" x14ac:dyDescent="0.2">
      <c r="A174" s="38" t="s">
        <v>373</v>
      </c>
      <c r="B174" s="39" t="s">
        <v>374</v>
      </c>
      <c r="C174" s="40">
        <v>3192200</v>
      </c>
      <c r="D174" s="40">
        <v>3192200</v>
      </c>
      <c r="E174" s="40"/>
      <c r="F174" s="40">
        <v>798050</v>
      </c>
      <c r="G174" s="40">
        <v>479546.84</v>
      </c>
      <c r="H174" s="55" t="s">
        <v>340</v>
      </c>
      <c r="I174" s="54" t="s">
        <v>141</v>
      </c>
      <c r="J174" s="56">
        <v>5501873</v>
      </c>
      <c r="K174" s="92">
        <v>5501873</v>
      </c>
      <c r="L174" s="92">
        <v>1375466</v>
      </c>
      <c r="M174" s="92">
        <v>1375468</v>
      </c>
      <c r="N174" s="92">
        <v>1166901</v>
      </c>
      <c r="O174" s="92">
        <v>3917835</v>
      </c>
      <c r="P174" s="92">
        <f t="shared" si="6"/>
        <v>3917835</v>
      </c>
      <c r="Q174" s="124">
        <f t="shared" si="7"/>
        <v>1</v>
      </c>
    </row>
    <row r="175" spans="1:17" ht="33.75" x14ac:dyDescent="0.2">
      <c r="A175" s="17" t="s">
        <v>375</v>
      </c>
      <c r="B175" s="18" t="s">
        <v>376</v>
      </c>
      <c r="C175" s="19">
        <v>338229</v>
      </c>
      <c r="D175" s="19">
        <v>699691.56</v>
      </c>
      <c r="E175" s="19"/>
      <c r="F175" s="19">
        <v>211462.56</v>
      </c>
      <c r="G175" s="19">
        <v>211462.56</v>
      </c>
      <c r="H175" s="55" t="s">
        <v>341</v>
      </c>
      <c r="I175" s="54" t="s">
        <v>342</v>
      </c>
      <c r="J175" s="56">
        <v>0</v>
      </c>
      <c r="K175" s="92">
        <v>952383.27</v>
      </c>
      <c r="L175" s="92">
        <v>99959</v>
      </c>
      <c r="M175" s="92">
        <v>413777.36</v>
      </c>
      <c r="N175" s="92">
        <v>438646.91</v>
      </c>
      <c r="O175" s="92">
        <v>309395.48</v>
      </c>
      <c r="P175" s="92">
        <f t="shared" si="6"/>
        <v>952383.27</v>
      </c>
      <c r="Q175" s="124">
        <f t="shared" si="7"/>
        <v>0.32486446344232817</v>
      </c>
    </row>
    <row r="176" spans="1:17" ht="22.5" x14ac:dyDescent="0.2">
      <c r="A176" s="17"/>
      <c r="B176" s="18"/>
      <c r="C176" s="19"/>
      <c r="D176" s="19"/>
      <c r="E176" s="19"/>
      <c r="F176" s="19"/>
      <c r="G176" s="19"/>
      <c r="H176" s="55" t="s">
        <v>645</v>
      </c>
      <c r="I176" s="54" t="s">
        <v>667</v>
      </c>
      <c r="J176" s="56"/>
      <c r="K176" s="92">
        <v>2607268</v>
      </c>
      <c r="L176" s="92">
        <v>0</v>
      </c>
      <c r="M176" s="92">
        <v>0</v>
      </c>
      <c r="N176" s="92">
        <v>2607268</v>
      </c>
      <c r="O176" s="92">
        <v>143338</v>
      </c>
      <c r="P176" s="92">
        <f t="shared" si="6"/>
        <v>2607268</v>
      </c>
      <c r="Q176" s="124">
        <f t="shared" si="7"/>
        <v>5.4976320040747637E-2</v>
      </c>
    </row>
    <row r="177" spans="1:17" ht="33.75" x14ac:dyDescent="0.2">
      <c r="A177" s="17"/>
      <c r="B177" s="18"/>
      <c r="C177" s="19"/>
      <c r="D177" s="19"/>
      <c r="E177" s="19"/>
      <c r="F177" s="19"/>
      <c r="G177" s="19"/>
      <c r="H177" s="55" t="s">
        <v>646</v>
      </c>
      <c r="I177" s="54" t="s">
        <v>668</v>
      </c>
      <c r="J177" s="56"/>
      <c r="K177" s="92">
        <v>125926</v>
      </c>
      <c r="L177" s="92">
        <v>0</v>
      </c>
      <c r="M177" s="92">
        <v>0</v>
      </c>
      <c r="N177" s="92">
        <v>125926</v>
      </c>
      <c r="O177" s="92">
        <v>125926</v>
      </c>
      <c r="P177" s="92">
        <f t="shared" si="6"/>
        <v>125926</v>
      </c>
      <c r="Q177" s="124">
        <f t="shared" si="7"/>
        <v>1</v>
      </c>
    </row>
    <row r="178" spans="1:17" ht="45" x14ac:dyDescent="0.2">
      <c r="A178" s="17" t="s">
        <v>377</v>
      </c>
      <c r="B178" s="18" t="s">
        <v>378</v>
      </c>
      <c r="C178" s="19">
        <v>202287.5</v>
      </c>
      <c r="D178" s="19">
        <v>229930.5</v>
      </c>
      <c r="E178" s="19"/>
      <c r="F178" s="19">
        <v>50364.04</v>
      </c>
      <c r="G178" s="19">
        <v>34612.959999999999</v>
      </c>
      <c r="H178" s="55" t="s">
        <v>538</v>
      </c>
      <c r="I178" s="54" t="s">
        <v>344</v>
      </c>
      <c r="J178" s="56">
        <v>0</v>
      </c>
      <c r="K178" s="92">
        <v>118561</v>
      </c>
      <c r="L178" s="92">
        <v>55859</v>
      </c>
      <c r="M178" s="92">
        <v>62702</v>
      </c>
      <c r="N178" s="92">
        <v>0</v>
      </c>
      <c r="O178" s="92">
        <v>118561</v>
      </c>
      <c r="P178" s="92">
        <f t="shared" si="6"/>
        <v>118561</v>
      </c>
      <c r="Q178" s="124">
        <f t="shared" si="7"/>
        <v>1</v>
      </c>
    </row>
    <row r="179" spans="1:17" ht="33.75" x14ac:dyDescent="0.2">
      <c r="A179" s="17" t="s">
        <v>379</v>
      </c>
      <c r="B179" s="18" t="s">
        <v>380</v>
      </c>
      <c r="C179" s="19">
        <v>360000</v>
      </c>
      <c r="D179" s="19">
        <v>380000</v>
      </c>
      <c r="E179" s="19"/>
      <c r="F179" s="19">
        <v>280000</v>
      </c>
      <c r="G179" s="19">
        <v>260000</v>
      </c>
      <c r="H179" s="55" t="s">
        <v>345</v>
      </c>
      <c r="I179" s="54" t="s">
        <v>141</v>
      </c>
      <c r="J179" s="56">
        <v>6747761</v>
      </c>
      <c r="K179" s="92">
        <v>6747761</v>
      </c>
      <c r="L179" s="92">
        <v>1686940</v>
      </c>
      <c r="M179" s="92">
        <v>1686940</v>
      </c>
      <c r="N179" s="92">
        <v>1686939</v>
      </c>
      <c r="O179" s="92">
        <v>5060819</v>
      </c>
      <c r="P179" s="92">
        <f t="shared" si="6"/>
        <v>5060819</v>
      </c>
      <c r="Q179" s="124">
        <f t="shared" si="7"/>
        <v>1</v>
      </c>
    </row>
    <row r="180" spans="1:17" ht="33.75" x14ac:dyDescent="0.2">
      <c r="A180" s="17" t="s">
        <v>381</v>
      </c>
      <c r="B180" s="18" t="s">
        <v>382</v>
      </c>
      <c r="C180" s="19">
        <v>1253425.43</v>
      </c>
      <c r="D180" s="19">
        <v>1294054.29</v>
      </c>
      <c r="E180" s="19"/>
      <c r="F180" s="19">
        <v>244920.55</v>
      </c>
      <c r="G180" s="19">
        <v>237535.41</v>
      </c>
      <c r="H180" s="55" t="s">
        <v>539</v>
      </c>
      <c r="I180" s="54" t="s">
        <v>540</v>
      </c>
      <c r="J180" s="56">
        <v>0</v>
      </c>
      <c r="K180" s="92">
        <v>44000</v>
      </c>
      <c r="L180" s="92">
        <v>0</v>
      </c>
      <c r="M180" s="92">
        <v>44000</v>
      </c>
      <c r="N180" s="92">
        <v>0</v>
      </c>
      <c r="O180" s="92">
        <v>44000</v>
      </c>
      <c r="P180" s="92">
        <f t="shared" si="6"/>
        <v>44000</v>
      </c>
      <c r="Q180" s="124">
        <f t="shared" si="7"/>
        <v>1</v>
      </c>
    </row>
    <row r="181" spans="1:17" ht="33.75" x14ac:dyDescent="0.2">
      <c r="A181" s="17" t="s">
        <v>383</v>
      </c>
      <c r="B181" s="18" t="s">
        <v>384</v>
      </c>
      <c r="C181" s="19">
        <v>100000</v>
      </c>
      <c r="D181" s="19">
        <v>102300</v>
      </c>
      <c r="E181" s="19"/>
      <c r="F181" s="19">
        <v>2300</v>
      </c>
      <c r="G181" s="19">
        <v>2300</v>
      </c>
      <c r="H181" s="55" t="s">
        <v>541</v>
      </c>
      <c r="I181" s="54" t="s">
        <v>542</v>
      </c>
      <c r="J181" s="56">
        <v>0</v>
      </c>
      <c r="K181" s="92">
        <v>91764.36</v>
      </c>
      <c r="L181" s="92">
        <v>0</v>
      </c>
      <c r="M181" s="92">
        <v>91764.36</v>
      </c>
      <c r="N181" s="92">
        <v>0</v>
      </c>
      <c r="O181" s="92">
        <v>91764.36</v>
      </c>
      <c r="P181" s="92">
        <f t="shared" si="6"/>
        <v>91764.36</v>
      </c>
      <c r="Q181" s="124">
        <f t="shared" si="7"/>
        <v>1</v>
      </c>
    </row>
    <row r="182" spans="1:17" ht="33.75" x14ac:dyDescent="0.2">
      <c r="A182" s="17" t="s">
        <v>385</v>
      </c>
      <c r="B182" s="18" t="s">
        <v>386</v>
      </c>
      <c r="C182" s="19">
        <v>567197</v>
      </c>
      <c r="D182" s="19">
        <v>594592</v>
      </c>
      <c r="E182" s="19"/>
      <c r="F182" s="19">
        <v>148908.79999999999</v>
      </c>
      <c r="G182" s="19">
        <v>143125.20000000001</v>
      </c>
      <c r="H182" s="55" t="s">
        <v>346</v>
      </c>
      <c r="I182" s="54" t="s">
        <v>141</v>
      </c>
      <c r="J182" s="56">
        <v>2034210</v>
      </c>
      <c r="K182" s="92">
        <v>2034210</v>
      </c>
      <c r="L182" s="92">
        <v>508552</v>
      </c>
      <c r="M182" s="92">
        <v>508550</v>
      </c>
      <c r="N182" s="92">
        <v>508550</v>
      </c>
      <c r="O182" s="92">
        <v>1525652</v>
      </c>
      <c r="P182" s="92">
        <f t="shared" si="6"/>
        <v>1525652</v>
      </c>
      <c r="Q182" s="124">
        <f t="shared" si="7"/>
        <v>1</v>
      </c>
    </row>
    <row r="183" spans="1:17" ht="33.75" x14ac:dyDescent="0.2">
      <c r="A183" s="17" t="s">
        <v>387</v>
      </c>
      <c r="B183" s="18" t="s">
        <v>388</v>
      </c>
      <c r="C183" s="19">
        <v>243586</v>
      </c>
      <c r="D183" s="19">
        <v>277767</v>
      </c>
      <c r="E183" s="19"/>
      <c r="F183" s="19">
        <v>41793</v>
      </c>
      <c r="G183" s="19">
        <v>39517.199999999997</v>
      </c>
      <c r="H183" s="55" t="s">
        <v>347</v>
      </c>
      <c r="I183" s="54" t="s">
        <v>348</v>
      </c>
      <c r="J183" s="56">
        <v>509593</v>
      </c>
      <c r="K183" s="92">
        <v>509593</v>
      </c>
      <c r="L183" s="92">
        <v>127398</v>
      </c>
      <c r="M183" s="92">
        <v>127398</v>
      </c>
      <c r="N183" s="92">
        <v>127398</v>
      </c>
      <c r="O183" s="92">
        <v>382194</v>
      </c>
      <c r="P183" s="92">
        <f t="shared" si="6"/>
        <v>382194</v>
      </c>
      <c r="Q183" s="124">
        <f t="shared" si="7"/>
        <v>1</v>
      </c>
    </row>
    <row r="184" spans="1:17" ht="33.75" x14ac:dyDescent="0.2">
      <c r="A184" s="17" t="s">
        <v>389</v>
      </c>
      <c r="B184" s="18" t="s">
        <v>390</v>
      </c>
      <c r="C184" s="19">
        <v>415060</v>
      </c>
      <c r="D184" s="19">
        <v>415060</v>
      </c>
      <c r="E184" s="19"/>
      <c r="F184" s="19">
        <v>11250</v>
      </c>
      <c r="G184" s="19">
        <v>0</v>
      </c>
      <c r="H184" s="67" t="s">
        <v>349</v>
      </c>
      <c r="I184" s="68" t="s">
        <v>350</v>
      </c>
      <c r="J184" s="69">
        <v>0</v>
      </c>
      <c r="K184" s="92">
        <v>70103</v>
      </c>
      <c r="L184" s="92">
        <v>70103</v>
      </c>
      <c r="M184" s="92">
        <v>0</v>
      </c>
      <c r="N184" s="92">
        <v>0</v>
      </c>
      <c r="O184" s="92">
        <v>70103</v>
      </c>
      <c r="P184" s="92">
        <f t="shared" si="6"/>
        <v>70103</v>
      </c>
      <c r="Q184" s="124">
        <f t="shared" si="7"/>
        <v>1</v>
      </c>
    </row>
    <row r="185" spans="1:17" ht="33.75" x14ac:dyDescent="0.2">
      <c r="A185" s="17" t="s">
        <v>391</v>
      </c>
      <c r="B185" s="18" t="s">
        <v>392</v>
      </c>
      <c r="C185" s="19">
        <v>286060</v>
      </c>
      <c r="D185" s="19">
        <v>581131.43999999994</v>
      </c>
      <c r="E185" s="19"/>
      <c r="F185" s="19">
        <v>168032.34</v>
      </c>
      <c r="G185" s="19">
        <v>165528.56</v>
      </c>
      <c r="H185" s="67" t="s">
        <v>351</v>
      </c>
      <c r="I185" s="68" t="s">
        <v>352</v>
      </c>
      <c r="J185" s="69">
        <v>0</v>
      </c>
      <c r="K185" s="92">
        <v>2728037</v>
      </c>
      <c r="L185" s="92">
        <v>0</v>
      </c>
      <c r="M185" s="92">
        <v>563056</v>
      </c>
      <c r="N185" s="92">
        <f>602860+197140</f>
        <v>800000</v>
      </c>
      <c r="O185" s="92">
        <v>563056</v>
      </c>
      <c r="P185" s="92">
        <f t="shared" si="6"/>
        <v>1363056</v>
      </c>
      <c r="Q185" s="124">
        <f t="shared" si="7"/>
        <v>0.41308354168867606</v>
      </c>
    </row>
    <row r="186" spans="1:17" ht="45" x14ac:dyDescent="0.2">
      <c r="A186" s="17" t="s">
        <v>393</v>
      </c>
      <c r="B186" s="18" t="s">
        <v>394</v>
      </c>
      <c r="C186" s="19">
        <v>0</v>
      </c>
      <c r="D186" s="19">
        <v>262646</v>
      </c>
      <c r="E186" s="19"/>
      <c r="F186" s="19">
        <v>89068</v>
      </c>
      <c r="G186" s="19">
        <v>89067.66</v>
      </c>
      <c r="H186" s="71" t="s">
        <v>353</v>
      </c>
      <c r="I186" s="72" t="s">
        <v>354</v>
      </c>
      <c r="J186" s="73">
        <v>0</v>
      </c>
      <c r="K186" s="92">
        <v>2251614</v>
      </c>
      <c r="L186" s="92">
        <v>335379</v>
      </c>
      <c r="M186" s="92">
        <v>580195</v>
      </c>
      <c r="N186" s="92">
        <v>130460</v>
      </c>
      <c r="O186" s="92">
        <v>715574</v>
      </c>
      <c r="P186" s="92">
        <f t="shared" si="6"/>
        <v>1046034</v>
      </c>
      <c r="Q186" s="124">
        <f t="shared" si="7"/>
        <v>0.68408292655879255</v>
      </c>
    </row>
    <row r="187" spans="1:17" ht="45" x14ac:dyDescent="0.2">
      <c r="A187" s="17" t="s">
        <v>395</v>
      </c>
      <c r="B187" s="18" t="s">
        <v>396</v>
      </c>
      <c r="C187" s="19">
        <v>574919</v>
      </c>
      <c r="D187" s="19">
        <v>575019</v>
      </c>
      <c r="E187" s="19"/>
      <c r="F187" s="19">
        <v>0</v>
      </c>
      <c r="G187" s="19">
        <v>0</v>
      </c>
      <c r="H187" s="67" t="s">
        <v>355</v>
      </c>
      <c r="I187" s="68" t="s">
        <v>356</v>
      </c>
      <c r="J187" s="69">
        <v>0</v>
      </c>
      <c r="K187" s="92">
        <v>3932779</v>
      </c>
      <c r="L187" s="92">
        <v>239602</v>
      </c>
      <c r="M187" s="92">
        <v>499171</v>
      </c>
      <c r="N187" s="92">
        <v>889449</v>
      </c>
      <c r="O187" s="92">
        <v>927444</v>
      </c>
      <c r="P187" s="92">
        <f t="shared" si="6"/>
        <v>1628222</v>
      </c>
      <c r="Q187" s="124">
        <f t="shared" si="7"/>
        <v>0.56960537322306171</v>
      </c>
    </row>
    <row r="188" spans="1:17" ht="45.75" thickBot="1" x14ac:dyDescent="0.25">
      <c r="A188" s="17" t="s">
        <v>397</v>
      </c>
      <c r="B188" s="18" t="s">
        <v>398</v>
      </c>
      <c r="C188" s="19">
        <v>650009</v>
      </c>
      <c r="D188" s="19">
        <v>762288.14</v>
      </c>
      <c r="E188" s="19"/>
      <c r="F188" s="19">
        <v>174970.96</v>
      </c>
      <c r="G188" s="19">
        <v>174969.36</v>
      </c>
      <c r="H188" s="71" t="s">
        <v>357</v>
      </c>
      <c r="I188" s="72" t="s">
        <v>358</v>
      </c>
      <c r="J188" s="83">
        <v>0</v>
      </c>
      <c r="K188" s="92">
        <v>16600</v>
      </c>
      <c r="L188" s="92">
        <v>800</v>
      </c>
      <c r="M188" s="92">
        <v>400</v>
      </c>
      <c r="N188" s="92">
        <v>15200</v>
      </c>
      <c r="O188" s="92">
        <v>0</v>
      </c>
      <c r="P188" s="92">
        <f t="shared" si="6"/>
        <v>16400</v>
      </c>
      <c r="Q188" s="124">
        <f t="shared" si="7"/>
        <v>0</v>
      </c>
    </row>
    <row r="189" spans="1:17" ht="33.75" x14ac:dyDescent="0.2">
      <c r="A189" s="17" t="s">
        <v>399</v>
      </c>
      <c r="B189" s="18" t="s">
        <v>400</v>
      </c>
      <c r="C189" s="19">
        <v>27211.89</v>
      </c>
      <c r="D189" s="19">
        <v>32511.89</v>
      </c>
      <c r="E189" s="19"/>
      <c r="F189" s="19">
        <v>5300</v>
      </c>
      <c r="G189" s="19">
        <v>2437.64</v>
      </c>
      <c r="H189" s="67" t="s">
        <v>543</v>
      </c>
      <c r="I189" s="68" t="s">
        <v>544</v>
      </c>
      <c r="J189" s="82">
        <v>0</v>
      </c>
      <c r="K189" s="92">
        <v>15298.5</v>
      </c>
      <c r="L189" s="92">
        <v>0</v>
      </c>
      <c r="M189" s="92">
        <v>15298.5</v>
      </c>
      <c r="N189" s="92">
        <v>0</v>
      </c>
      <c r="O189" s="92">
        <v>15298.5</v>
      </c>
      <c r="P189" s="92">
        <f t="shared" si="6"/>
        <v>15298.5</v>
      </c>
      <c r="Q189" s="124">
        <f t="shared" si="7"/>
        <v>1</v>
      </c>
    </row>
    <row r="190" spans="1:17" ht="33.75" x14ac:dyDescent="0.2">
      <c r="A190" s="17" t="s">
        <v>401</v>
      </c>
      <c r="B190" s="18" t="s">
        <v>402</v>
      </c>
      <c r="C190" s="19">
        <v>0</v>
      </c>
      <c r="D190" s="19">
        <v>8769.9</v>
      </c>
      <c r="E190" s="19"/>
      <c r="F190" s="19">
        <v>8769.9</v>
      </c>
      <c r="G190" s="19">
        <v>8769.9</v>
      </c>
      <c r="H190" s="55" t="s">
        <v>359</v>
      </c>
      <c r="I190" s="54" t="s">
        <v>360</v>
      </c>
      <c r="J190" s="56">
        <v>13389202.26</v>
      </c>
      <c r="K190" s="92">
        <v>13327644.42</v>
      </c>
      <c r="L190" s="92">
        <v>2623919.58</v>
      </c>
      <c r="M190" s="92">
        <v>3467374.98</v>
      </c>
      <c r="N190" s="92">
        <v>3414304.56</v>
      </c>
      <c r="O190" s="92">
        <v>9450107.6899999995</v>
      </c>
      <c r="P190" s="92">
        <f t="shared" si="6"/>
        <v>9505599.120000001</v>
      </c>
      <c r="Q190" s="124">
        <f t="shared" si="7"/>
        <v>0.99416223750870725</v>
      </c>
    </row>
    <row r="191" spans="1:17" ht="33.75" x14ac:dyDescent="0.2">
      <c r="A191" s="17" t="s">
        <v>403</v>
      </c>
      <c r="B191" s="18" t="s">
        <v>404</v>
      </c>
      <c r="C191" s="19">
        <v>26127</v>
      </c>
      <c r="D191" s="19">
        <v>103022</v>
      </c>
      <c r="E191" s="19"/>
      <c r="F191" s="19">
        <v>19056</v>
      </c>
      <c r="G191" s="19">
        <v>17025</v>
      </c>
      <c r="H191" s="55" t="s">
        <v>361</v>
      </c>
      <c r="I191" s="54" t="s">
        <v>362</v>
      </c>
      <c r="J191" s="56">
        <v>519289</v>
      </c>
      <c r="K191" s="92">
        <v>574319</v>
      </c>
      <c r="L191" s="92">
        <v>30989</v>
      </c>
      <c r="M191" s="92">
        <v>78790</v>
      </c>
      <c r="N191" s="92">
        <v>151420</v>
      </c>
      <c r="O191" s="92">
        <v>200859</v>
      </c>
      <c r="P191" s="92">
        <f t="shared" si="6"/>
        <v>261199</v>
      </c>
      <c r="Q191" s="124">
        <f t="shared" si="7"/>
        <v>0.76898839582081091</v>
      </c>
    </row>
    <row r="192" spans="1:17" ht="56.25" x14ac:dyDescent="0.2">
      <c r="A192" s="38" t="s">
        <v>405</v>
      </c>
      <c r="B192" s="41" t="s">
        <v>253</v>
      </c>
      <c r="C192" s="40">
        <v>1847186.19</v>
      </c>
      <c r="D192" s="40">
        <v>1847202.27</v>
      </c>
      <c r="E192" s="40"/>
      <c r="F192" s="40">
        <v>602736.38</v>
      </c>
      <c r="G192" s="40">
        <v>497704.88</v>
      </c>
      <c r="H192" s="55" t="s">
        <v>363</v>
      </c>
      <c r="I192" s="54" t="s">
        <v>364</v>
      </c>
      <c r="J192" s="56">
        <v>48891949.57</v>
      </c>
      <c r="K192" s="92">
        <v>50091924.119999997</v>
      </c>
      <c r="L192" s="92">
        <v>9747588.8399999999</v>
      </c>
      <c r="M192" s="92">
        <v>12771479.300000001</v>
      </c>
      <c r="N192" s="92">
        <v>12263904.57</v>
      </c>
      <c r="O192" s="92">
        <v>34328147.869999997</v>
      </c>
      <c r="P192" s="92">
        <f t="shared" si="6"/>
        <v>34782972.710000001</v>
      </c>
      <c r="Q192" s="124">
        <f t="shared" si="7"/>
        <v>0.98692392269654272</v>
      </c>
    </row>
    <row r="193" spans="1:17" ht="33.75" x14ac:dyDescent="0.2">
      <c r="A193" s="17" t="s">
        <v>406</v>
      </c>
      <c r="B193" s="18" t="s">
        <v>407</v>
      </c>
      <c r="C193" s="19">
        <v>607229</v>
      </c>
      <c r="D193" s="19">
        <v>1375585</v>
      </c>
      <c r="E193" s="19"/>
      <c r="F193" s="19">
        <v>338398.71</v>
      </c>
      <c r="G193" s="19">
        <v>338397.16</v>
      </c>
      <c r="H193" s="55" t="s">
        <v>365</v>
      </c>
      <c r="I193" s="54" t="s">
        <v>366</v>
      </c>
      <c r="J193" s="56">
        <v>632537</v>
      </c>
      <c r="K193" s="92">
        <v>632537</v>
      </c>
      <c r="L193" s="92">
        <v>91465</v>
      </c>
      <c r="M193" s="92">
        <v>139531</v>
      </c>
      <c r="N193" s="92">
        <v>169052</v>
      </c>
      <c r="O193" s="92">
        <v>400046.38</v>
      </c>
      <c r="P193" s="92">
        <f t="shared" si="6"/>
        <v>400048</v>
      </c>
      <c r="Q193" s="124">
        <f t="shared" si="7"/>
        <v>0.9999959504859417</v>
      </c>
    </row>
    <row r="194" spans="1:17" ht="67.5" x14ac:dyDescent="0.2">
      <c r="A194" s="17" t="s">
        <v>408</v>
      </c>
      <c r="B194" s="18" t="s">
        <v>409</v>
      </c>
      <c r="C194" s="19">
        <v>2810344</v>
      </c>
      <c r="D194" s="19">
        <v>4009953.38</v>
      </c>
      <c r="E194" s="19"/>
      <c r="F194" s="19">
        <v>765338.26</v>
      </c>
      <c r="G194" s="19">
        <v>765338.26</v>
      </c>
      <c r="H194" s="55" t="s">
        <v>367</v>
      </c>
      <c r="I194" s="54" t="s">
        <v>368</v>
      </c>
      <c r="J194" s="56">
        <v>50000</v>
      </c>
      <c r="K194" s="92">
        <v>89500</v>
      </c>
      <c r="L194" s="92">
        <v>20000</v>
      </c>
      <c r="M194" s="92">
        <v>21000</v>
      </c>
      <c r="N194" s="92">
        <v>16882</v>
      </c>
      <c r="O194" s="92">
        <v>57882</v>
      </c>
      <c r="P194" s="92">
        <f t="shared" si="6"/>
        <v>57882</v>
      </c>
      <c r="Q194" s="124">
        <f t="shared" si="7"/>
        <v>1</v>
      </c>
    </row>
    <row r="195" spans="1:17" ht="33.75" x14ac:dyDescent="0.2">
      <c r="A195" s="17" t="s">
        <v>410</v>
      </c>
      <c r="B195" s="18" t="s">
        <v>411</v>
      </c>
      <c r="C195" s="19">
        <v>1597285</v>
      </c>
      <c r="D195" s="19">
        <v>625615.18999999994</v>
      </c>
      <c r="E195" s="19"/>
      <c r="F195" s="19">
        <v>412009.74</v>
      </c>
      <c r="G195" s="19">
        <v>401614.6</v>
      </c>
      <c r="H195" s="55" t="s">
        <v>369</v>
      </c>
      <c r="I195" s="54" t="s">
        <v>370</v>
      </c>
      <c r="J195" s="56">
        <v>683087.27</v>
      </c>
      <c r="K195" s="92">
        <v>611551.94999999995</v>
      </c>
      <c r="L195" s="92">
        <v>83356.259999999995</v>
      </c>
      <c r="M195" s="92">
        <v>132788.37</v>
      </c>
      <c r="N195" s="92">
        <v>164260.4</v>
      </c>
      <c r="O195" s="92">
        <v>353996.98</v>
      </c>
      <c r="P195" s="92">
        <f t="shared" si="6"/>
        <v>380405.03</v>
      </c>
      <c r="Q195" s="124">
        <f t="shared" si="7"/>
        <v>0.93057912509726792</v>
      </c>
    </row>
    <row r="196" spans="1:17" ht="33.75" x14ac:dyDescent="0.2">
      <c r="A196" s="17" t="s">
        <v>412</v>
      </c>
      <c r="B196" s="18" t="s">
        <v>413</v>
      </c>
      <c r="C196" s="19">
        <v>18632793</v>
      </c>
      <c r="D196" s="19">
        <v>20348474.800000001</v>
      </c>
      <c r="E196" s="19"/>
      <c r="F196" s="19">
        <v>5830527.21</v>
      </c>
      <c r="G196" s="19">
        <v>5685624.9699999997</v>
      </c>
      <c r="H196" s="67" t="s">
        <v>371</v>
      </c>
      <c r="I196" s="68" t="s">
        <v>372</v>
      </c>
      <c r="J196" s="69">
        <v>20400</v>
      </c>
      <c r="K196" s="92">
        <v>20400</v>
      </c>
      <c r="L196" s="92">
        <v>4950</v>
      </c>
      <c r="M196" s="92">
        <v>4950</v>
      </c>
      <c r="N196" s="92">
        <v>4950</v>
      </c>
      <c r="O196" s="92">
        <v>6175</v>
      </c>
      <c r="P196" s="92">
        <f t="shared" si="6"/>
        <v>14850</v>
      </c>
      <c r="Q196" s="124">
        <f t="shared" si="7"/>
        <v>0.41582491582491582</v>
      </c>
    </row>
    <row r="197" spans="1:17" ht="56.25" x14ac:dyDescent="0.2">
      <c r="A197" s="17" t="s">
        <v>414</v>
      </c>
      <c r="B197" s="18" t="s">
        <v>415</v>
      </c>
      <c r="C197" s="19">
        <v>6746699.8899999997</v>
      </c>
      <c r="D197" s="19">
        <v>8673614.9000000004</v>
      </c>
      <c r="E197" s="19"/>
      <c r="F197" s="19">
        <v>919748.2</v>
      </c>
      <c r="G197" s="19">
        <v>919748.2</v>
      </c>
      <c r="H197" s="67" t="s">
        <v>545</v>
      </c>
      <c r="I197" s="68" t="s">
        <v>546</v>
      </c>
      <c r="J197" s="69">
        <v>0</v>
      </c>
      <c r="K197" s="92">
        <v>600</v>
      </c>
      <c r="L197" s="92">
        <v>0</v>
      </c>
      <c r="M197" s="92">
        <v>600</v>
      </c>
      <c r="N197" s="92">
        <v>0</v>
      </c>
      <c r="O197" s="92">
        <v>0</v>
      </c>
      <c r="P197" s="92">
        <f t="shared" si="6"/>
        <v>600</v>
      </c>
      <c r="Q197" s="124">
        <f t="shared" si="7"/>
        <v>0</v>
      </c>
    </row>
    <row r="198" spans="1:17" ht="56.25" x14ac:dyDescent="0.2">
      <c r="A198" s="17" t="s">
        <v>416</v>
      </c>
      <c r="B198" s="36" t="s">
        <v>417</v>
      </c>
      <c r="C198" s="19">
        <v>86900</v>
      </c>
      <c r="D198" s="19">
        <v>95900</v>
      </c>
      <c r="E198" s="19"/>
      <c r="F198" s="19">
        <v>0</v>
      </c>
      <c r="G198" s="19">
        <v>0</v>
      </c>
      <c r="H198" s="67" t="s">
        <v>373</v>
      </c>
      <c r="I198" s="68" t="s">
        <v>374</v>
      </c>
      <c r="J198" s="69">
        <v>3192200</v>
      </c>
      <c r="K198" s="92">
        <v>3202700</v>
      </c>
      <c r="L198" s="92">
        <v>798050</v>
      </c>
      <c r="M198" s="92">
        <v>798050</v>
      </c>
      <c r="N198" s="92">
        <v>803300</v>
      </c>
      <c r="O198" s="92">
        <v>2027695.64</v>
      </c>
      <c r="P198" s="92">
        <f t="shared" si="6"/>
        <v>2399400</v>
      </c>
      <c r="Q198" s="124">
        <f t="shared" si="7"/>
        <v>0.84508445444694502</v>
      </c>
    </row>
    <row r="199" spans="1:17" ht="45" x14ac:dyDescent="0.2">
      <c r="A199" s="17" t="s">
        <v>418</v>
      </c>
      <c r="B199" s="18" t="s">
        <v>419</v>
      </c>
      <c r="C199" s="19">
        <v>10444943.1</v>
      </c>
      <c r="D199" s="19">
        <v>10931187.16</v>
      </c>
      <c r="E199" s="19"/>
      <c r="F199" s="19">
        <v>4240070.9400000004</v>
      </c>
      <c r="G199" s="19">
        <v>4124256.05</v>
      </c>
      <c r="H199" s="55" t="s">
        <v>375</v>
      </c>
      <c r="I199" s="54" t="s">
        <v>376</v>
      </c>
      <c r="J199" s="56">
        <v>338229</v>
      </c>
      <c r="K199" s="92">
        <v>792561.43</v>
      </c>
      <c r="L199" s="92">
        <v>211462.56</v>
      </c>
      <c r="M199" s="92">
        <v>481228.88</v>
      </c>
      <c r="N199" s="92">
        <v>99869.99</v>
      </c>
      <c r="O199" s="92">
        <v>792561.43</v>
      </c>
      <c r="P199" s="92">
        <f t="shared" si="6"/>
        <v>792561.42999999993</v>
      </c>
      <c r="Q199" s="124">
        <f t="shared" si="7"/>
        <v>1.0000000000000002</v>
      </c>
    </row>
    <row r="200" spans="1:17" ht="33.75" x14ac:dyDescent="0.2">
      <c r="A200" s="17" t="s">
        <v>420</v>
      </c>
      <c r="B200" s="18" t="s">
        <v>421</v>
      </c>
      <c r="C200" s="19">
        <v>0</v>
      </c>
      <c r="D200" s="19">
        <v>603784.67000000004</v>
      </c>
      <c r="E200" s="19"/>
      <c r="F200" s="19">
        <v>107012.79</v>
      </c>
      <c r="G200" s="19">
        <v>92741.99</v>
      </c>
      <c r="H200" s="55" t="s">
        <v>377</v>
      </c>
      <c r="I200" s="54" t="s">
        <v>378</v>
      </c>
      <c r="J200" s="56">
        <v>202287.5</v>
      </c>
      <c r="K200" s="92">
        <v>275974.69</v>
      </c>
      <c r="L200" s="92">
        <v>50362.78</v>
      </c>
      <c r="M200" s="92">
        <v>49986.8</v>
      </c>
      <c r="N200" s="92">
        <v>45878.68</v>
      </c>
      <c r="O200" s="92">
        <v>143723.66</v>
      </c>
      <c r="P200" s="92">
        <f t="shared" si="6"/>
        <v>146228.26</v>
      </c>
      <c r="Q200" s="124">
        <f t="shared" si="7"/>
        <v>0.98287198384224772</v>
      </c>
    </row>
    <row r="201" spans="1:17" ht="33.75" x14ac:dyDescent="0.2">
      <c r="A201" s="44" t="s">
        <v>422</v>
      </c>
      <c r="B201" s="45" t="s">
        <v>176</v>
      </c>
      <c r="C201" s="46">
        <v>0</v>
      </c>
      <c r="D201" s="46">
        <v>200000</v>
      </c>
      <c r="E201" s="46"/>
      <c r="F201" s="46">
        <v>0</v>
      </c>
      <c r="G201" s="46">
        <v>0</v>
      </c>
      <c r="H201" s="55" t="s">
        <v>379</v>
      </c>
      <c r="I201" s="54" t="s">
        <v>380</v>
      </c>
      <c r="J201" s="56">
        <v>360000</v>
      </c>
      <c r="K201" s="92">
        <v>380009.15</v>
      </c>
      <c r="L201" s="92">
        <v>280000</v>
      </c>
      <c r="M201" s="92">
        <v>100009.15</v>
      </c>
      <c r="N201" s="92">
        <v>0</v>
      </c>
      <c r="O201" s="92">
        <v>380009.15</v>
      </c>
      <c r="P201" s="92">
        <f t="shared" si="6"/>
        <v>380009.15</v>
      </c>
      <c r="Q201" s="124">
        <f t="shared" si="7"/>
        <v>1</v>
      </c>
    </row>
    <row r="202" spans="1:17" ht="33.75" x14ac:dyDescent="0.2">
      <c r="A202" s="17" t="s">
        <v>423</v>
      </c>
      <c r="B202" s="18" t="s">
        <v>424</v>
      </c>
      <c r="C202" s="19">
        <v>5927275.8700000001</v>
      </c>
      <c r="D202" s="19">
        <v>6393309.7599999998</v>
      </c>
      <c r="E202" s="19"/>
      <c r="F202" s="19">
        <v>1252638.55</v>
      </c>
      <c r="G202" s="19">
        <v>1236247.2</v>
      </c>
      <c r="H202" s="55" t="s">
        <v>381</v>
      </c>
      <c r="I202" s="54" t="s">
        <v>382</v>
      </c>
      <c r="J202" s="56">
        <v>1253425.43</v>
      </c>
      <c r="K202" s="92">
        <v>1471870</v>
      </c>
      <c r="L202" s="92">
        <v>244920.55</v>
      </c>
      <c r="M202" s="92">
        <v>292974.17</v>
      </c>
      <c r="N202" s="92">
        <v>453194.03</v>
      </c>
      <c r="O202" s="92">
        <v>933188.59</v>
      </c>
      <c r="P202" s="92">
        <f t="shared" si="6"/>
        <v>991088.75</v>
      </c>
      <c r="Q202" s="124">
        <f t="shared" si="7"/>
        <v>0.94157923798448928</v>
      </c>
    </row>
    <row r="203" spans="1:17" ht="33.75" x14ac:dyDescent="0.2">
      <c r="A203" s="17" t="s">
        <v>425</v>
      </c>
      <c r="B203" s="18" t="s">
        <v>426</v>
      </c>
      <c r="C203" s="19">
        <v>391951</v>
      </c>
      <c r="D203" s="19">
        <v>411875</v>
      </c>
      <c r="E203" s="19"/>
      <c r="F203" s="19">
        <v>94130</v>
      </c>
      <c r="G203" s="19">
        <v>77241</v>
      </c>
      <c r="H203" s="55" t="s">
        <v>383</v>
      </c>
      <c r="I203" s="54" t="s">
        <v>384</v>
      </c>
      <c r="J203" s="56">
        <v>100000</v>
      </c>
      <c r="K203" s="92">
        <v>417399.08</v>
      </c>
      <c r="L203" s="92">
        <v>2300</v>
      </c>
      <c r="M203" s="92">
        <v>0</v>
      </c>
      <c r="N203" s="92">
        <v>302518</v>
      </c>
      <c r="O203" s="92">
        <f>298515-98965.78</f>
        <v>199549.22</v>
      </c>
      <c r="P203" s="92">
        <f t="shared" si="6"/>
        <v>304818</v>
      </c>
      <c r="Q203" s="124">
        <f t="shared" si="7"/>
        <v>0.65465038153914801</v>
      </c>
    </row>
    <row r="204" spans="1:17" ht="45" x14ac:dyDescent="0.2">
      <c r="A204" s="17" t="s">
        <v>427</v>
      </c>
      <c r="B204" s="18" t="s">
        <v>231</v>
      </c>
      <c r="C204" s="19">
        <v>0</v>
      </c>
      <c r="D204" s="19">
        <v>296720</v>
      </c>
      <c r="E204" s="19"/>
      <c r="F204" s="19">
        <v>296720</v>
      </c>
      <c r="G204" s="19">
        <v>296704</v>
      </c>
      <c r="H204" s="55" t="s">
        <v>385</v>
      </c>
      <c r="I204" s="54" t="s">
        <v>386</v>
      </c>
      <c r="J204" s="56">
        <v>567197</v>
      </c>
      <c r="K204" s="92">
        <v>740099.11</v>
      </c>
      <c r="L204" s="92">
        <v>145765.20000000001</v>
      </c>
      <c r="M204" s="92">
        <v>221262.27</v>
      </c>
      <c r="N204" s="92">
        <v>150985.79999999999</v>
      </c>
      <c r="O204" s="92">
        <v>507411.3</v>
      </c>
      <c r="P204" s="92">
        <f t="shared" si="6"/>
        <v>518013.26999999996</v>
      </c>
      <c r="Q204" s="124">
        <f t="shared" si="7"/>
        <v>0.97953340075631656</v>
      </c>
    </row>
    <row r="205" spans="1:17" ht="33.75" x14ac:dyDescent="0.2">
      <c r="A205" s="17" t="s">
        <v>428</v>
      </c>
      <c r="B205" s="18" t="s">
        <v>429</v>
      </c>
      <c r="C205" s="19">
        <v>498893.4</v>
      </c>
      <c r="D205" s="19">
        <v>951932.06</v>
      </c>
      <c r="E205" s="19"/>
      <c r="F205" s="19">
        <v>129213.55</v>
      </c>
      <c r="G205" s="19">
        <v>106998.24</v>
      </c>
      <c r="H205" s="55" t="s">
        <v>387</v>
      </c>
      <c r="I205" s="54" t="s">
        <v>388</v>
      </c>
      <c r="J205" s="56">
        <v>243586</v>
      </c>
      <c r="K205" s="92">
        <v>295447.46000000002</v>
      </c>
      <c r="L205" s="92">
        <v>41718</v>
      </c>
      <c r="M205" s="92">
        <v>67493.899999999994</v>
      </c>
      <c r="N205" s="92">
        <v>71102.899999999994</v>
      </c>
      <c r="O205" s="92">
        <v>175398.6</v>
      </c>
      <c r="P205" s="92">
        <f t="shared" si="6"/>
        <v>180314.8</v>
      </c>
      <c r="Q205" s="124">
        <f t="shared" si="7"/>
        <v>0.97273546042809589</v>
      </c>
    </row>
    <row r="206" spans="1:17" ht="33.75" x14ac:dyDescent="0.2">
      <c r="A206" s="17" t="s">
        <v>430</v>
      </c>
      <c r="B206" s="18" t="s">
        <v>431</v>
      </c>
      <c r="C206" s="19">
        <v>337360</v>
      </c>
      <c r="D206" s="19">
        <v>525599.68000000005</v>
      </c>
      <c r="E206" s="19"/>
      <c r="F206" s="19">
        <v>129694.59</v>
      </c>
      <c r="G206" s="19">
        <v>128106.73</v>
      </c>
      <c r="H206" s="55" t="s">
        <v>389</v>
      </c>
      <c r="I206" s="54" t="s">
        <v>390</v>
      </c>
      <c r="J206" s="56">
        <v>415060</v>
      </c>
      <c r="K206" s="92">
        <v>269646.03000000003</v>
      </c>
      <c r="L206" s="92">
        <v>3750</v>
      </c>
      <c r="M206" s="92">
        <v>3750</v>
      </c>
      <c r="N206" s="92">
        <v>3750</v>
      </c>
      <c r="O206" s="92">
        <v>0</v>
      </c>
      <c r="P206" s="92">
        <f t="shared" si="6"/>
        <v>11250</v>
      </c>
      <c r="Q206" s="124">
        <f t="shared" si="7"/>
        <v>0</v>
      </c>
    </row>
    <row r="207" spans="1:17" ht="33.75" x14ac:dyDescent="0.2">
      <c r="A207" s="17" t="s">
        <v>432</v>
      </c>
      <c r="B207" s="18" t="s">
        <v>433</v>
      </c>
      <c r="C207" s="19">
        <v>64921.1</v>
      </c>
      <c r="D207" s="19">
        <v>14521.1</v>
      </c>
      <c r="E207" s="19"/>
      <c r="F207" s="19">
        <v>3631.1</v>
      </c>
      <c r="G207" s="19">
        <v>3506</v>
      </c>
      <c r="H207" s="55" t="s">
        <v>391</v>
      </c>
      <c r="I207" s="54" t="s">
        <v>392</v>
      </c>
      <c r="J207" s="56">
        <v>286060</v>
      </c>
      <c r="K207" s="92">
        <v>1277523.78</v>
      </c>
      <c r="L207" s="92">
        <v>168032.34</v>
      </c>
      <c r="M207" s="92">
        <v>286086.39</v>
      </c>
      <c r="N207" s="92">
        <v>358024.11</v>
      </c>
      <c r="O207" s="92">
        <v>809489.96</v>
      </c>
      <c r="P207" s="92">
        <f t="shared" ref="P207:P270" si="8">SUM(L207:N207)</f>
        <v>812142.84</v>
      </c>
      <c r="Q207" s="124">
        <f t="shared" ref="Q207:Q270" si="9">O207/P207</f>
        <v>0.99673348102163895</v>
      </c>
    </row>
    <row r="208" spans="1:17" ht="33.75" x14ac:dyDescent="0.2">
      <c r="A208" s="17" t="s">
        <v>434</v>
      </c>
      <c r="B208" s="18" t="s">
        <v>435</v>
      </c>
      <c r="C208" s="19">
        <v>561903</v>
      </c>
      <c r="D208" s="19">
        <v>894108.49</v>
      </c>
      <c r="E208" s="19"/>
      <c r="F208" s="19">
        <v>312077.33</v>
      </c>
      <c r="G208" s="19">
        <v>304283.83</v>
      </c>
      <c r="H208" s="55" t="s">
        <v>547</v>
      </c>
      <c r="I208" s="54" t="s">
        <v>548</v>
      </c>
      <c r="J208" s="56">
        <v>0</v>
      </c>
      <c r="K208" s="92">
        <v>102400</v>
      </c>
      <c r="L208" s="92">
        <v>0</v>
      </c>
      <c r="M208" s="92">
        <v>7619</v>
      </c>
      <c r="N208" s="92">
        <v>94781</v>
      </c>
      <c r="O208" s="92">
        <v>88019</v>
      </c>
      <c r="P208" s="92">
        <f t="shared" si="8"/>
        <v>102400</v>
      </c>
      <c r="Q208" s="124">
        <f t="shared" si="9"/>
        <v>0.85956054687500005</v>
      </c>
    </row>
    <row r="209" spans="1:17" ht="56.25" x14ac:dyDescent="0.2">
      <c r="A209" s="17" t="s">
        <v>436</v>
      </c>
      <c r="B209" s="18" t="s">
        <v>437</v>
      </c>
      <c r="C209" s="19">
        <v>63000</v>
      </c>
      <c r="D209" s="19">
        <v>63000</v>
      </c>
      <c r="E209" s="19"/>
      <c r="F209" s="19">
        <v>1271</v>
      </c>
      <c r="G209" s="19">
        <v>1271</v>
      </c>
      <c r="H209" s="55" t="s">
        <v>393</v>
      </c>
      <c r="I209" s="54" t="s">
        <v>394</v>
      </c>
      <c r="J209" s="56">
        <v>0</v>
      </c>
      <c r="K209" s="92">
        <v>244097.58</v>
      </c>
      <c r="L209" s="92">
        <v>89068</v>
      </c>
      <c r="M209" s="92">
        <v>67311.63</v>
      </c>
      <c r="N209" s="92">
        <v>11476.95</v>
      </c>
      <c r="O209" s="92">
        <v>167835.48</v>
      </c>
      <c r="P209" s="92">
        <f t="shared" si="8"/>
        <v>167856.58000000002</v>
      </c>
      <c r="Q209" s="124">
        <f t="shared" si="9"/>
        <v>0.99987429745083567</v>
      </c>
    </row>
    <row r="210" spans="1:17" ht="33.75" x14ac:dyDescent="0.2">
      <c r="A210" s="17" t="s">
        <v>438</v>
      </c>
      <c r="B210" s="18" t="s">
        <v>439</v>
      </c>
      <c r="C210" s="19">
        <v>51555574</v>
      </c>
      <c r="D210" s="19">
        <v>51602324</v>
      </c>
      <c r="E210" s="19"/>
      <c r="F210" s="19">
        <v>14029621.75</v>
      </c>
      <c r="G210" s="19">
        <v>13546225</v>
      </c>
      <c r="H210" s="55" t="s">
        <v>395</v>
      </c>
      <c r="I210" s="54" t="s">
        <v>396</v>
      </c>
      <c r="J210" s="56">
        <v>574919</v>
      </c>
      <c r="K210" s="92">
        <v>742523.88</v>
      </c>
      <c r="L210" s="92">
        <v>0</v>
      </c>
      <c r="M210" s="92">
        <v>396750.18</v>
      </c>
      <c r="N210" s="92">
        <v>254129.7</v>
      </c>
      <c r="O210" s="92">
        <v>638875.66</v>
      </c>
      <c r="P210" s="92">
        <f t="shared" si="8"/>
        <v>650879.88</v>
      </c>
      <c r="Q210" s="124">
        <f t="shared" si="9"/>
        <v>0.98155693489864837</v>
      </c>
    </row>
    <row r="211" spans="1:17" ht="56.25" x14ac:dyDescent="0.2">
      <c r="A211" s="17" t="s">
        <v>440</v>
      </c>
      <c r="B211" s="18" t="s">
        <v>441</v>
      </c>
      <c r="C211" s="19">
        <v>0</v>
      </c>
      <c r="D211" s="19">
        <v>2145652</v>
      </c>
      <c r="E211" s="19"/>
      <c r="F211" s="19">
        <v>86400</v>
      </c>
      <c r="G211" s="19">
        <v>86400</v>
      </c>
      <c r="H211" s="55" t="s">
        <v>397</v>
      </c>
      <c r="I211" s="54" t="s">
        <v>398</v>
      </c>
      <c r="J211" s="56">
        <v>650009</v>
      </c>
      <c r="K211" s="92">
        <v>1107459.3999999999</v>
      </c>
      <c r="L211" s="92">
        <v>174970.96</v>
      </c>
      <c r="M211" s="92">
        <v>248527.99</v>
      </c>
      <c r="N211" s="92">
        <v>231581.44</v>
      </c>
      <c r="O211" s="92">
        <v>648423.6</v>
      </c>
      <c r="P211" s="92">
        <f t="shared" si="8"/>
        <v>655080.3899999999</v>
      </c>
      <c r="Q211" s="124">
        <f t="shared" si="9"/>
        <v>0.98983820901736974</v>
      </c>
    </row>
    <row r="212" spans="1:17" ht="33.75" x14ac:dyDescent="0.2">
      <c r="A212" s="17" t="s">
        <v>442</v>
      </c>
      <c r="B212" s="18" t="s">
        <v>443</v>
      </c>
      <c r="C212" s="19">
        <v>15373584</v>
      </c>
      <c r="D212" s="19">
        <v>15452984</v>
      </c>
      <c r="E212" s="19"/>
      <c r="F212" s="19">
        <v>3710197.25</v>
      </c>
      <c r="G212" s="19">
        <v>3708998.75</v>
      </c>
      <c r="H212" s="55" t="s">
        <v>399</v>
      </c>
      <c r="I212" s="54" t="s">
        <v>400</v>
      </c>
      <c r="J212" s="56">
        <v>27211.89</v>
      </c>
      <c r="K212" s="92">
        <v>107377.1</v>
      </c>
      <c r="L212" s="92">
        <v>5300</v>
      </c>
      <c r="M212" s="92">
        <v>1593</v>
      </c>
      <c r="N212" s="92">
        <v>78083.61</v>
      </c>
      <c r="O212" s="92">
        <v>84748.85</v>
      </c>
      <c r="P212" s="92">
        <f t="shared" si="8"/>
        <v>84976.61</v>
      </c>
      <c r="Q212" s="124">
        <f t="shared" si="9"/>
        <v>0.99731973304183352</v>
      </c>
    </row>
    <row r="213" spans="1:17" ht="33.75" x14ac:dyDescent="0.2">
      <c r="A213" s="17" t="s">
        <v>444</v>
      </c>
      <c r="B213" s="18" t="s">
        <v>445</v>
      </c>
      <c r="C213" s="19">
        <v>0</v>
      </c>
      <c r="D213" s="19">
        <v>500000</v>
      </c>
      <c r="E213" s="19"/>
      <c r="F213" s="19">
        <v>0</v>
      </c>
      <c r="G213" s="19">
        <v>0</v>
      </c>
      <c r="H213" s="55" t="s">
        <v>401</v>
      </c>
      <c r="I213" s="54" t="s">
        <v>402</v>
      </c>
      <c r="J213" s="56">
        <v>0</v>
      </c>
      <c r="K213" s="92">
        <v>8769.9</v>
      </c>
      <c r="L213" s="92">
        <v>8769.9</v>
      </c>
      <c r="M213" s="92">
        <v>0</v>
      </c>
      <c r="N213" s="92">
        <v>0</v>
      </c>
      <c r="O213" s="92">
        <v>8769.9</v>
      </c>
      <c r="P213" s="92">
        <f t="shared" si="8"/>
        <v>8769.9</v>
      </c>
      <c r="Q213" s="124">
        <f t="shared" si="9"/>
        <v>1</v>
      </c>
    </row>
    <row r="214" spans="1:17" ht="33.75" x14ac:dyDescent="0.2">
      <c r="A214" s="38" t="s">
        <v>446</v>
      </c>
      <c r="B214" s="39" t="s">
        <v>447</v>
      </c>
      <c r="C214" s="40">
        <v>0</v>
      </c>
      <c r="D214" s="40">
        <v>230492.23</v>
      </c>
      <c r="E214" s="40"/>
      <c r="F214" s="40">
        <v>230492.23</v>
      </c>
      <c r="G214" s="40">
        <v>0</v>
      </c>
      <c r="H214" s="55" t="s">
        <v>549</v>
      </c>
      <c r="I214" s="54" t="s">
        <v>550</v>
      </c>
      <c r="J214" s="56">
        <v>0</v>
      </c>
      <c r="K214" s="92">
        <v>206553.87</v>
      </c>
      <c r="L214" s="92">
        <v>0</v>
      </c>
      <c r="M214" s="92">
        <v>198270.87</v>
      </c>
      <c r="N214" s="92">
        <v>4500</v>
      </c>
      <c r="O214" s="92">
        <v>202770.42</v>
      </c>
      <c r="P214" s="92">
        <f t="shared" si="8"/>
        <v>202770.87</v>
      </c>
      <c r="Q214" s="124">
        <f t="shared" si="9"/>
        <v>0.9999977807463174</v>
      </c>
    </row>
    <row r="215" spans="1:17" ht="33.75" x14ac:dyDescent="0.2">
      <c r="A215" s="17" t="s">
        <v>448</v>
      </c>
      <c r="B215" s="18" t="s">
        <v>449</v>
      </c>
      <c r="C215" s="19">
        <v>0</v>
      </c>
      <c r="D215" s="19">
        <v>957937.2</v>
      </c>
      <c r="E215" s="19"/>
      <c r="F215" s="19">
        <v>478968.6</v>
      </c>
      <c r="G215" s="19">
        <v>478968.6</v>
      </c>
      <c r="H215" s="55" t="s">
        <v>403</v>
      </c>
      <c r="I215" s="54" t="s">
        <v>404</v>
      </c>
      <c r="J215" s="56">
        <v>26127</v>
      </c>
      <c r="K215" s="92">
        <v>274935.15000000002</v>
      </c>
      <c r="L215" s="92">
        <v>17025</v>
      </c>
      <c r="M215" s="92">
        <v>102621</v>
      </c>
      <c r="N215" s="92">
        <v>140626.15</v>
      </c>
      <c r="O215" s="92">
        <v>260272.15</v>
      </c>
      <c r="P215" s="92">
        <f t="shared" si="8"/>
        <v>260272.15</v>
      </c>
      <c r="Q215" s="124">
        <f t="shared" si="9"/>
        <v>1</v>
      </c>
    </row>
    <row r="216" spans="1:17" ht="78.75" x14ac:dyDescent="0.2">
      <c r="A216" s="17" t="s">
        <v>450</v>
      </c>
      <c r="B216" s="18" t="s">
        <v>451</v>
      </c>
      <c r="C216" s="19">
        <v>0</v>
      </c>
      <c r="D216" s="19">
        <v>814664.42</v>
      </c>
      <c r="E216" s="19"/>
      <c r="F216" s="19">
        <v>0</v>
      </c>
      <c r="G216" s="19">
        <v>0</v>
      </c>
      <c r="H216" s="67" t="s">
        <v>405</v>
      </c>
      <c r="I216" s="70" t="s">
        <v>253</v>
      </c>
      <c r="J216" s="69">
        <v>1847186.19</v>
      </c>
      <c r="K216" s="92">
        <v>1952102.27</v>
      </c>
      <c r="L216" s="92">
        <v>602736.38</v>
      </c>
      <c r="M216" s="92">
        <v>402710.39</v>
      </c>
      <c r="N216" s="92">
        <v>328115.56</v>
      </c>
      <c r="O216" s="92">
        <v>1180258.22</v>
      </c>
      <c r="P216" s="92">
        <f t="shared" si="8"/>
        <v>1333562.33</v>
      </c>
      <c r="Q216" s="124">
        <f t="shared" si="9"/>
        <v>0.88504166130727457</v>
      </c>
    </row>
    <row r="217" spans="1:17" ht="45" x14ac:dyDescent="0.2">
      <c r="A217" s="17" t="s">
        <v>452</v>
      </c>
      <c r="B217" s="18" t="s">
        <v>453</v>
      </c>
      <c r="C217" s="19">
        <v>1425992</v>
      </c>
      <c r="D217" s="19">
        <v>1425992</v>
      </c>
      <c r="E217" s="19"/>
      <c r="F217" s="19">
        <v>444412.01</v>
      </c>
      <c r="G217" s="19">
        <v>444412.01</v>
      </c>
      <c r="H217" s="67" t="s">
        <v>551</v>
      </c>
      <c r="I217" s="68" t="s">
        <v>552</v>
      </c>
      <c r="J217" s="69">
        <v>0</v>
      </c>
      <c r="K217" s="92">
        <v>17700</v>
      </c>
      <c r="L217" s="92">
        <v>0</v>
      </c>
      <c r="M217" s="92">
        <v>17700</v>
      </c>
      <c r="N217" s="92">
        <v>0</v>
      </c>
      <c r="O217" s="92">
        <v>0</v>
      </c>
      <c r="P217" s="92">
        <f t="shared" si="8"/>
        <v>17700</v>
      </c>
      <c r="Q217" s="124">
        <f t="shared" si="9"/>
        <v>0</v>
      </c>
    </row>
    <row r="218" spans="1:17" ht="45" x14ac:dyDescent="0.2">
      <c r="A218" s="17"/>
      <c r="B218" s="18"/>
      <c r="C218" s="19"/>
      <c r="D218" s="19"/>
      <c r="E218" s="19"/>
      <c r="F218" s="19"/>
      <c r="G218" s="19"/>
      <c r="H218" s="84" t="s">
        <v>647</v>
      </c>
      <c r="I218" s="85" t="s">
        <v>669</v>
      </c>
      <c r="J218" s="86"/>
      <c r="K218" s="92">
        <v>8432</v>
      </c>
      <c r="L218" s="92">
        <v>0</v>
      </c>
      <c r="M218" s="92">
        <v>0</v>
      </c>
      <c r="N218" s="92">
        <v>8432</v>
      </c>
      <c r="O218" s="92">
        <v>3000</v>
      </c>
      <c r="P218" s="92">
        <f t="shared" si="8"/>
        <v>8432</v>
      </c>
      <c r="Q218" s="124">
        <f t="shared" si="9"/>
        <v>0.3557874762808349</v>
      </c>
    </row>
    <row r="219" spans="1:17" ht="22.5" x14ac:dyDescent="0.2">
      <c r="A219" s="17"/>
      <c r="B219" s="18"/>
      <c r="C219" s="19"/>
      <c r="D219" s="19"/>
      <c r="E219" s="19"/>
      <c r="F219" s="19"/>
      <c r="G219" s="19"/>
      <c r="H219" s="84" t="s">
        <v>648</v>
      </c>
      <c r="I219" s="85" t="s">
        <v>670</v>
      </c>
      <c r="J219" s="86"/>
      <c r="K219" s="92">
        <v>17000</v>
      </c>
      <c r="L219" s="92">
        <v>0</v>
      </c>
      <c r="M219" s="92">
        <v>0</v>
      </c>
      <c r="N219" s="92">
        <v>17000</v>
      </c>
      <c r="O219" s="92">
        <v>0</v>
      </c>
      <c r="P219" s="92">
        <f t="shared" si="8"/>
        <v>17000</v>
      </c>
      <c r="Q219" s="124">
        <f t="shared" si="9"/>
        <v>0</v>
      </c>
    </row>
    <row r="220" spans="1:17" ht="22.5" x14ac:dyDescent="0.2">
      <c r="A220" s="17"/>
      <c r="B220" s="18"/>
      <c r="C220" s="19"/>
      <c r="D220" s="19"/>
      <c r="E220" s="19"/>
      <c r="F220" s="19"/>
      <c r="G220" s="19"/>
      <c r="H220" s="84" t="s">
        <v>649</v>
      </c>
      <c r="I220" s="85" t="s">
        <v>671</v>
      </c>
      <c r="J220" s="86"/>
      <c r="K220" s="92">
        <v>150000</v>
      </c>
      <c r="L220" s="92">
        <v>0</v>
      </c>
      <c r="M220" s="92">
        <v>0</v>
      </c>
      <c r="N220" s="92">
        <v>150000</v>
      </c>
      <c r="O220" s="92">
        <v>0</v>
      </c>
      <c r="P220" s="92">
        <f t="shared" si="8"/>
        <v>150000</v>
      </c>
      <c r="Q220" s="124">
        <f t="shared" si="9"/>
        <v>0</v>
      </c>
    </row>
    <row r="221" spans="1:17" ht="33.75" x14ac:dyDescent="0.2">
      <c r="A221" s="17" t="s">
        <v>454</v>
      </c>
      <c r="B221" s="18" t="s">
        <v>455</v>
      </c>
      <c r="C221" s="19">
        <v>1361418</v>
      </c>
      <c r="D221" s="19">
        <v>1361418</v>
      </c>
      <c r="E221" s="19"/>
      <c r="F221" s="19">
        <v>378620.74</v>
      </c>
      <c r="G221" s="19">
        <v>378620.74</v>
      </c>
      <c r="H221" s="55" t="s">
        <v>406</v>
      </c>
      <c r="I221" s="54" t="s">
        <v>407</v>
      </c>
      <c r="J221" s="56">
        <v>607229</v>
      </c>
      <c r="K221" s="92">
        <v>1433631.46</v>
      </c>
      <c r="L221" s="92">
        <v>338398.71</v>
      </c>
      <c r="M221" s="92">
        <v>387866.69</v>
      </c>
      <c r="N221" s="92">
        <v>439384.01</v>
      </c>
      <c r="O221" s="92">
        <v>1137389.01</v>
      </c>
      <c r="P221" s="92">
        <f t="shared" si="8"/>
        <v>1165649.4100000001</v>
      </c>
      <c r="Q221" s="124">
        <f t="shared" si="9"/>
        <v>0.97575566052918083</v>
      </c>
    </row>
    <row r="222" spans="1:17" ht="33.75" x14ac:dyDescent="0.2">
      <c r="A222" s="17" t="s">
        <v>456</v>
      </c>
      <c r="B222" s="18" t="s">
        <v>457</v>
      </c>
      <c r="C222" s="19">
        <v>1011113</v>
      </c>
      <c r="D222" s="19">
        <v>1011113</v>
      </c>
      <c r="E222" s="19"/>
      <c r="F222" s="19">
        <v>247823.91</v>
      </c>
      <c r="G222" s="19">
        <v>237823.91</v>
      </c>
      <c r="H222" s="55" t="s">
        <v>408</v>
      </c>
      <c r="I222" s="54" t="s">
        <v>409</v>
      </c>
      <c r="J222" s="56">
        <v>2810344</v>
      </c>
      <c r="K222" s="92">
        <v>4385963.29</v>
      </c>
      <c r="L222" s="92">
        <v>765338.26</v>
      </c>
      <c r="M222" s="92">
        <v>1147158.29</v>
      </c>
      <c r="N222" s="92">
        <v>1153811.79</v>
      </c>
      <c r="O222" s="92">
        <v>2997871.68</v>
      </c>
      <c r="P222" s="92">
        <f t="shared" si="8"/>
        <v>3066308.34</v>
      </c>
      <c r="Q222" s="124">
        <f t="shared" si="9"/>
        <v>0.97768108995848746</v>
      </c>
    </row>
    <row r="223" spans="1:17" ht="33.75" x14ac:dyDescent="0.2">
      <c r="A223" s="17" t="s">
        <v>458</v>
      </c>
      <c r="B223" s="18" t="s">
        <v>459</v>
      </c>
      <c r="C223" s="19">
        <v>510000</v>
      </c>
      <c r="D223" s="19">
        <v>510000</v>
      </c>
      <c r="E223" s="19"/>
      <c r="F223" s="19">
        <v>125500</v>
      </c>
      <c r="G223" s="19">
        <v>0</v>
      </c>
      <c r="H223" s="55" t="s">
        <v>410</v>
      </c>
      <c r="I223" s="54" t="s">
        <v>411</v>
      </c>
      <c r="J223" s="56">
        <v>1597285</v>
      </c>
      <c r="K223" s="92">
        <v>550487.15</v>
      </c>
      <c r="L223" s="92">
        <v>411896.34</v>
      </c>
      <c r="M223" s="92">
        <v>126369.81</v>
      </c>
      <c r="N223" s="92">
        <v>3611</v>
      </c>
      <c r="O223" s="92">
        <v>530839.66</v>
      </c>
      <c r="P223" s="92">
        <f t="shared" si="8"/>
        <v>541877.15</v>
      </c>
      <c r="Q223" s="124">
        <f t="shared" si="9"/>
        <v>0.97963101046058132</v>
      </c>
    </row>
    <row r="224" spans="1:17" ht="45" x14ac:dyDescent="0.2">
      <c r="A224" s="17" t="s">
        <v>460</v>
      </c>
      <c r="B224" s="18" t="s">
        <v>165</v>
      </c>
      <c r="C224" s="19">
        <v>25332901</v>
      </c>
      <c r="D224" s="19">
        <v>25331401</v>
      </c>
      <c r="E224" s="19"/>
      <c r="F224" s="19">
        <v>6449187.9500000002</v>
      </c>
      <c r="G224" s="19">
        <v>5979984.04</v>
      </c>
      <c r="H224" s="84" t="s">
        <v>553</v>
      </c>
      <c r="I224" s="85" t="s">
        <v>554</v>
      </c>
      <c r="J224" s="86">
        <v>0</v>
      </c>
      <c r="K224" s="92">
        <v>557669</v>
      </c>
      <c r="L224" s="92">
        <v>0</v>
      </c>
      <c r="M224" s="92">
        <v>307669</v>
      </c>
      <c r="N224" s="92">
        <v>250000</v>
      </c>
      <c r="O224" s="92">
        <v>216824.67</v>
      </c>
      <c r="P224" s="92">
        <f t="shared" si="8"/>
        <v>557669</v>
      </c>
      <c r="Q224" s="124">
        <f t="shared" si="9"/>
        <v>0.38880531282893621</v>
      </c>
    </row>
    <row r="225" spans="1:17" ht="33.75" x14ac:dyDescent="0.2">
      <c r="A225" s="17"/>
      <c r="B225" s="18"/>
      <c r="C225" s="19"/>
      <c r="D225" s="19"/>
      <c r="E225" s="19"/>
      <c r="F225" s="19"/>
      <c r="G225" s="19"/>
      <c r="H225" s="84" t="s">
        <v>650</v>
      </c>
      <c r="I225" s="85" t="s">
        <v>672</v>
      </c>
      <c r="J225" s="86"/>
      <c r="K225" s="92">
        <v>4000000</v>
      </c>
      <c r="L225" s="92">
        <v>0</v>
      </c>
      <c r="M225" s="92">
        <v>0</v>
      </c>
      <c r="N225" s="92">
        <f>4000000-2500000</f>
        <v>1500000</v>
      </c>
      <c r="O225" s="92">
        <v>0</v>
      </c>
      <c r="P225" s="92">
        <f t="shared" si="8"/>
        <v>1500000</v>
      </c>
      <c r="Q225" s="124">
        <f t="shared" si="9"/>
        <v>0</v>
      </c>
    </row>
    <row r="226" spans="1:17" ht="33.75" x14ac:dyDescent="0.2">
      <c r="A226" s="38" t="s">
        <v>461</v>
      </c>
      <c r="B226" s="39" t="s">
        <v>332</v>
      </c>
      <c r="C226" s="40">
        <v>1622300</v>
      </c>
      <c r="D226" s="40">
        <v>1528646</v>
      </c>
      <c r="E226" s="40"/>
      <c r="F226" s="40">
        <v>382162.5</v>
      </c>
      <c r="G226" s="40">
        <v>380310.85</v>
      </c>
      <c r="H226" s="55" t="s">
        <v>412</v>
      </c>
      <c r="I226" s="54" t="s">
        <v>413</v>
      </c>
      <c r="J226" s="56">
        <v>18632793</v>
      </c>
      <c r="K226" s="92">
        <v>21043373.25</v>
      </c>
      <c r="L226" s="92">
        <v>5830527.21</v>
      </c>
      <c r="M226" s="92">
        <v>5197405.54</v>
      </c>
      <c r="N226" s="92">
        <v>3199338.76</v>
      </c>
      <c r="O226" s="92">
        <v>14210762.189999999</v>
      </c>
      <c r="P226" s="92">
        <f t="shared" si="8"/>
        <v>14227271.51</v>
      </c>
      <c r="Q226" s="124">
        <f t="shared" si="9"/>
        <v>0.99883960041189934</v>
      </c>
    </row>
    <row r="227" spans="1:17" ht="45" x14ac:dyDescent="0.2">
      <c r="A227" s="38" t="s">
        <v>462</v>
      </c>
      <c r="B227" s="39" t="s">
        <v>372</v>
      </c>
      <c r="C227" s="40">
        <v>8500</v>
      </c>
      <c r="D227" s="40">
        <v>8500</v>
      </c>
      <c r="E227" s="40"/>
      <c r="F227" s="40">
        <v>2125</v>
      </c>
      <c r="G227" s="40">
        <v>0</v>
      </c>
      <c r="H227" s="55" t="s">
        <v>414</v>
      </c>
      <c r="I227" s="89" t="s">
        <v>415</v>
      </c>
      <c r="J227" s="56">
        <v>6746699.8899999997</v>
      </c>
      <c r="K227" s="92">
        <v>9626214.1099999994</v>
      </c>
      <c r="L227" s="92">
        <v>282229.92</v>
      </c>
      <c r="M227" s="92">
        <v>944111.25</v>
      </c>
      <c r="N227" s="92">
        <v>3581630.97</v>
      </c>
      <c r="O227" s="92">
        <v>4052407.26</v>
      </c>
      <c r="P227" s="92">
        <f t="shared" si="8"/>
        <v>4807972.1400000006</v>
      </c>
      <c r="Q227" s="124">
        <f t="shared" si="9"/>
        <v>0.84285165179846477</v>
      </c>
    </row>
    <row r="228" spans="1:17" ht="56.25" x14ac:dyDescent="0.2">
      <c r="A228" s="38" t="s">
        <v>463</v>
      </c>
      <c r="B228" s="39" t="s">
        <v>464</v>
      </c>
      <c r="C228" s="40">
        <v>2900</v>
      </c>
      <c r="D228" s="40">
        <v>2900</v>
      </c>
      <c r="E228" s="40"/>
      <c r="F228" s="40">
        <v>725</v>
      </c>
      <c r="G228" s="40">
        <v>725</v>
      </c>
      <c r="H228" s="55" t="s">
        <v>555</v>
      </c>
      <c r="I228" s="54" t="s">
        <v>180</v>
      </c>
      <c r="J228" s="56">
        <v>0</v>
      </c>
      <c r="K228" s="92">
        <v>637518.28</v>
      </c>
      <c r="L228" s="92">
        <v>637518.28</v>
      </c>
      <c r="M228" s="92">
        <v>0</v>
      </c>
      <c r="N228" s="92">
        <v>0</v>
      </c>
      <c r="O228" s="92">
        <v>637518.28</v>
      </c>
      <c r="P228" s="92">
        <f t="shared" si="8"/>
        <v>637518.28</v>
      </c>
      <c r="Q228" s="124">
        <f t="shared" si="9"/>
        <v>1</v>
      </c>
    </row>
    <row r="229" spans="1:17" ht="67.5" x14ac:dyDescent="0.2">
      <c r="A229" s="38"/>
      <c r="B229" s="39"/>
      <c r="C229" s="40"/>
      <c r="D229" s="40"/>
      <c r="E229" s="40"/>
      <c r="F229" s="40"/>
      <c r="G229" s="40"/>
      <c r="H229" s="55" t="s">
        <v>651</v>
      </c>
      <c r="I229" s="64" t="s">
        <v>673</v>
      </c>
      <c r="J229" s="56"/>
      <c r="K229" s="92">
        <v>131579</v>
      </c>
      <c r="L229" s="92">
        <v>0</v>
      </c>
      <c r="M229" s="92">
        <v>0</v>
      </c>
      <c r="N229" s="92">
        <v>131579</v>
      </c>
      <c r="O229" s="92">
        <v>0</v>
      </c>
      <c r="P229" s="92">
        <f t="shared" si="8"/>
        <v>131579</v>
      </c>
      <c r="Q229" s="124">
        <f t="shared" si="9"/>
        <v>0</v>
      </c>
    </row>
    <row r="230" spans="1:17" ht="78.75" x14ac:dyDescent="0.2">
      <c r="A230" s="38" t="s">
        <v>465</v>
      </c>
      <c r="B230" s="39" t="s">
        <v>466</v>
      </c>
      <c r="C230" s="40">
        <v>8500</v>
      </c>
      <c r="D230" s="40">
        <v>8500</v>
      </c>
      <c r="E230" s="40"/>
      <c r="F230" s="40">
        <v>0</v>
      </c>
      <c r="G230" s="40">
        <v>0</v>
      </c>
      <c r="H230" s="55" t="s">
        <v>416</v>
      </c>
      <c r="I230" s="64" t="s">
        <v>417</v>
      </c>
      <c r="J230" s="56">
        <v>86900</v>
      </c>
      <c r="K230" s="92">
        <v>95900</v>
      </c>
      <c r="L230" s="92">
        <v>0</v>
      </c>
      <c r="M230" s="92">
        <v>0</v>
      </c>
      <c r="N230" s="92">
        <v>0</v>
      </c>
      <c r="O230" s="92">
        <v>0</v>
      </c>
      <c r="P230" s="92">
        <f t="shared" si="8"/>
        <v>0</v>
      </c>
      <c r="Q230" s="124" t="e">
        <f t="shared" si="9"/>
        <v>#DIV/0!</v>
      </c>
    </row>
    <row r="231" spans="1:17" ht="56.25" x14ac:dyDescent="0.2">
      <c r="A231" s="38" t="s">
        <v>467</v>
      </c>
      <c r="B231" s="39" t="s">
        <v>468</v>
      </c>
      <c r="C231" s="40">
        <v>1980500</v>
      </c>
      <c r="D231" s="40">
        <v>1980500</v>
      </c>
      <c r="E231" s="40"/>
      <c r="F231" s="40">
        <v>451676</v>
      </c>
      <c r="G231" s="40">
        <v>449825.34</v>
      </c>
      <c r="H231" s="67" t="s">
        <v>556</v>
      </c>
      <c r="I231" s="68" t="s">
        <v>557</v>
      </c>
      <c r="J231" s="69">
        <v>0</v>
      </c>
      <c r="K231" s="92">
        <v>671700</v>
      </c>
      <c r="L231" s="92">
        <v>0</v>
      </c>
      <c r="M231" s="92">
        <v>671700</v>
      </c>
      <c r="N231" s="92">
        <v>0</v>
      </c>
      <c r="O231" s="92">
        <v>671700</v>
      </c>
      <c r="P231" s="92">
        <f t="shared" si="8"/>
        <v>671700</v>
      </c>
      <c r="Q231" s="124">
        <f t="shared" si="9"/>
        <v>1</v>
      </c>
    </row>
    <row r="232" spans="1:17" ht="33.75" x14ac:dyDescent="0.2">
      <c r="A232" s="38"/>
      <c r="B232" s="39"/>
      <c r="C232" s="40"/>
      <c r="D232" s="40"/>
      <c r="E232" s="40"/>
      <c r="F232" s="40"/>
      <c r="G232" s="40"/>
      <c r="H232" s="67" t="s">
        <v>652</v>
      </c>
      <c r="I232" s="68" t="s">
        <v>674</v>
      </c>
      <c r="J232" s="69"/>
      <c r="K232" s="92">
        <v>2500000</v>
      </c>
      <c r="L232" s="92">
        <v>0</v>
      </c>
      <c r="M232" s="92">
        <v>0</v>
      </c>
      <c r="N232" s="92">
        <f>2500000-2500000</f>
        <v>0</v>
      </c>
      <c r="O232" s="92">
        <v>0</v>
      </c>
      <c r="P232" s="92">
        <f t="shared" si="8"/>
        <v>0</v>
      </c>
      <c r="Q232" s="124" t="e">
        <f t="shared" si="9"/>
        <v>#DIV/0!</v>
      </c>
    </row>
    <row r="233" spans="1:17" ht="45" x14ac:dyDescent="0.2">
      <c r="A233" s="47" t="s">
        <v>469</v>
      </c>
      <c r="B233" s="48" t="s">
        <v>470</v>
      </c>
      <c r="C233" s="49">
        <v>1900</v>
      </c>
      <c r="D233" s="49">
        <v>1900</v>
      </c>
      <c r="E233" s="49"/>
      <c r="F233" s="49">
        <v>975</v>
      </c>
      <c r="G233" s="49">
        <v>0</v>
      </c>
      <c r="H233" s="67" t="s">
        <v>558</v>
      </c>
      <c r="I233" s="68" t="s">
        <v>544</v>
      </c>
      <c r="J233" s="69">
        <v>0</v>
      </c>
      <c r="K233" s="92">
        <v>137701.5</v>
      </c>
      <c r="L233" s="92">
        <v>0</v>
      </c>
      <c r="M233" s="92">
        <v>137701.5</v>
      </c>
      <c r="N233" s="92">
        <v>0</v>
      </c>
      <c r="O233" s="92">
        <v>99954</v>
      </c>
      <c r="P233" s="92">
        <f t="shared" si="8"/>
        <v>137701.5</v>
      </c>
      <c r="Q233" s="124">
        <f t="shared" si="9"/>
        <v>0.72587444581213711</v>
      </c>
    </row>
    <row r="234" spans="1:17" ht="67.5" x14ac:dyDescent="0.2">
      <c r="A234" s="47" t="s">
        <v>471</v>
      </c>
      <c r="B234" s="48" t="s">
        <v>472</v>
      </c>
      <c r="C234" s="49">
        <v>320378</v>
      </c>
      <c r="D234" s="49">
        <v>320378</v>
      </c>
      <c r="E234" s="49"/>
      <c r="F234" s="49">
        <v>80085</v>
      </c>
      <c r="G234" s="49">
        <v>78300.960000000006</v>
      </c>
      <c r="H234" s="55" t="s">
        <v>418</v>
      </c>
      <c r="I234" s="54" t="s">
        <v>419</v>
      </c>
      <c r="J234" s="56">
        <v>10444943.1</v>
      </c>
      <c r="K234" s="92">
        <v>11995477.880000001</v>
      </c>
      <c r="L234" s="92">
        <v>4202259.22</v>
      </c>
      <c r="M234" s="92">
        <v>2392049.13</v>
      </c>
      <c r="N234" s="92">
        <v>1445808.32</v>
      </c>
      <c r="O234" s="92">
        <v>7980450.25</v>
      </c>
      <c r="P234" s="92">
        <f t="shared" si="8"/>
        <v>8040116.6699999999</v>
      </c>
      <c r="Q234" s="124">
        <f t="shared" si="9"/>
        <v>0.99257891117144703</v>
      </c>
    </row>
    <row r="235" spans="1:17" ht="45" x14ac:dyDescent="0.2">
      <c r="A235" s="47" t="s">
        <v>473</v>
      </c>
      <c r="B235" s="48" t="s">
        <v>474</v>
      </c>
      <c r="C235" s="49">
        <v>475000</v>
      </c>
      <c r="D235" s="49">
        <v>475000</v>
      </c>
      <c r="E235" s="49"/>
      <c r="F235" s="49">
        <v>118750</v>
      </c>
      <c r="G235" s="49">
        <v>93626.23</v>
      </c>
      <c r="H235" s="55" t="s">
        <v>420</v>
      </c>
      <c r="I235" s="54" t="s">
        <v>421</v>
      </c>
      <c r="J235" s="56">
        <v>0</v>
      </c>
      <c r="K235" s="92">
        <v>1123086.79</v>
      </c>
      <c r="L235" s="92">
        <v>125320.4</v>
      </c>
      <c r="M235" s="92">
        <v>328000.53999999998</v>
      </c>
      <c r="N235" s="92">
        <v>237327.24</v>
      </c>
      <c r="O235" s="92">
        <v>683855.56</v>
      </c>
      <c r="P235" s="92">
        <f t="shared" si="8"/>
        <v>690648.17999999993</v>
      </c>
      <c r="Q235" s="124">
        <f t="shared" si="9"/>
        <v>0.99016486223130296</v>
      </c>
    </row>
    <row r="236" spans="1:17" ht="56.25" x14ac:dyDescent="0.2">
      <c r="A236" s="47" t="s">
        <v>475</v>
      </c>
      <c r="B236" s="50" t="s">
        <v>476</v>
      </c>
      <c r="C236" s="49">
        <v>9500</v>
      </c>
      <c r="D236" s="49">
        <v>9500</v>
      </c>
      <c r="E236" s="49"/>
      <c r="F236" s="49">
        <v>3625</v>
      </c>
      <c r="G236" s="49">
        <v>0</v>
      </c>
      <c r="H236" s="84" t="s">
        <v>559</v>
      </c>
      <c r="I236" s="85" t="s">
        <v>560</v>
      </c>
      <c r="J236" s="86">
        <v>0</v>
      </c>
      <c r="K236" s="92">
        <v>6138865.3099999996</v>
      </c>
      <c r="L236" s="92">
        <v>0</v>
      </c>
      <c r="M236" s="92">
        <v>2784147.31</v>
      </c>
      <c r="N236" s="92">
        <v>3354718</v>
      </c>
      <c r="O236" s="92">
        <v>4014420.83</v>
      </c>
      <c r="P236" s="92">
        <f t="shared" si="8"/>
        <v>6138865.3100000005</v>
      </c>
      <c r="Q236" s="124">
        <f t="shared" si="9"/>
        <v>0.65393531659029014</v>
      </c>
    </row>
    <row r="237" spans="1:17" ht="33.75" x14ac:dyDescent="0.2">
      <c r="A237" s="17" t="s">
        <v>477</v>
      </c>
      <c r="B237" s="18" t="s">
        <v>141</v>
      </c>
      <c r="C237" s="19">
        <v>4972414</v>
      </c>
      <c r="D237" s="19">
        <v>4972414</v>
      </c>
      <c r="E237" s="19"/>
      <c r="F237" s="19">
        <v>1514034</v>
      </c>
      <c r="G237" s="19">
        <v>1514034</v>
      </c>
      <c r="H237" s="84" t="s">
        <v>561</v>
      </c>
      <c r="I237" s="85" t="s">
        <v>562</v>
      </c>
      <c r="J237" s="86">
        <v>0</v>
      </c>
      <c r="K237" s="92">
        <v>5474618.21</v>
      </c>
      <c r="L237" s="92">
        <v>0</v>
      </c>
      <c r="M237" s="92">
        <v>3252393.21</v>
      </c>
      <c r="N237" s="92">
        <v>2222225</v>
      </c>
      <c r="O237" s="92">
        <v>2443430.5699999998</v>
      </c>
      <c r="P237" s="92">
        <f t="shared" si="8"/>
        <v>5474618.21</v>
      </c>
      <c r="Q237" s="124">
        <f t="shared" si="9"/>
        <v>0.44631981195269504</v>
      </c>
    </row>
    <row r="238" spans="1:17" ht="33.75" x14ac:dyDescent="0.2">
      <c r="A238" s="17" t="s">
        <v>478</v>
      </c>
      <c r="B238" s="18" t="s">
        <v>479</v>
      </c>
      <c r="C238" s="19">
        <v>30009</v>
      </c>
      <c r="D238" s="19">
        <v>30009</v>
      </c>
      <c r="E238" s="19"/>
      <c r="F238" s="19">
        <v>0</v>
      </c>
      <c r="G238" s="19">
        <v>0</v>
      </c>
      <c r="H238" s="84" t="s">
        <v>563</v>
      </c>
      <c r="I238" s="85" t="s">
        <v>564</v>
      </c>
      <c r="J238" s="86">
        <v>0</v>
      </c>
      <c r="K238" s="92">
        <v>256990.98</v>
      </c>
      <c r="L238" s="92">
        <v>0</v>
      </c>
      <c r="M238" s="92">
        <v>166990.98000000001</v>
      </c>
      <c r="N238" s="92">
        <v>90000</v>
      </c>
      <c r="O238" s="92">
        <v>166990.98000000001</v>
      </c>
      <c r="P238" s="92">
        <f t="shared" si="8"/>
        <v>256990.98</v>
      </c>
      <c r="Q238" s="124">
        <f t="shared" si="9"/>
        <v>0.64979315616446931</v>
      </c>
    </row>
    <row r="239" spans="1:17" ht="33.75" x14ac:dyDescent="0.2">
      <c r="A239" s="17" t="s">
        <v>480</v>
      </c>
      <c r="B239" s="18" t="s">
        <v>481</v>
      </c>
      <c r="C239" s="19">
        <v>500000</v>
      </c>
      <c r="D239" s="19">
        <v>500000</v>
      </c>
      <c r="E239" s="19"/>
      <c r="F239" s="19">
        <v>0</v>
      </c>
      <c r="G239" s="19">
        <v>0</v>
      </c>
      <c r="H239" s="93" t="s">
        <v>565</v>
      </c>
      <c r="I239" s="91" t="s">
        <v>566</v>
      </c>
      <c r="J239" s="92">
        <v>0</v>
      </c>
      <c r="K239" s="92">
        <v>1300000</v>
      </c>
      <c r="L239" s="92">
        <v>0</v>
      </c>
      <c r="M239" s="92">
        <v>0</v>
      </c>
      <c r="N239" s="92">
        <v>1300000</v>
      </c>
      <c r="O239" s="92">
        <v>1300000</v>
      </c>
      <c r="P239" s="92">
        <f t="shared" si="8"/>
        <v>1300000</v>
      </c>
      <c r="Q239" s="124">
        <f t="shared" si="9"/>
        <v>1</v>
      </c>
    </row>
    <row r="240" spans="1:17" ht="45" x14ac:dyDescent="0.2">
      <c r="A240" s="17" t="s">
        <v>482</v>
      </c>
      <c r="B240" s="18" t="s">
        <v>483</v>
      </c>
      <c r="C240" s="19">
        <v>200000</v>
      </c>
      <c r="D240" s="19">
        <v>227996.24</v>
      </c>
      <c r="E240" s="19"/>
      <c r="F240" s="19">
        <v>227996.24</v>
      </c>
      <c r="G240" s="19">
        <v>227996.24</v>
      </c>
      <c r="H240" s="88" t="s">
        <v>422</v>
      </c>
      <c r="I240" s="89" t="s">
        <v>176</v>
      </c>
      <c r="J240" s="56">
        <v>0</v>
      </c>
      <c r="K240" s="92">
        <f>6405339.58-K241</f>
        <v>4453339.99</v>
      </c>
      <c r="L240" s="92">
        <v>774004.08</v>
      </c>
      <c r="M240" s="92">
        <f>2262723.72-M241</f>
        <v>310724.13000000012</v>
      </c>
      <c r="N240" s="92">
        <v>1070735.78</v>
      </c>
      <c r="O240" s="92">
        <f>3973963.58-O241</f>
        <v>2154963.9900000002</v>
      </c>
      <c r="P240" s="92">
        <f t="shared" si="8"/>
        <v>2155463.9900000002</v>
      </c>
      <c r="Q240" s="124">
        <f t="shared" si="9"/>
        <v>0.99976803138334958</v>
      </c>
    </row>
    <row r="241" spans="1:17" ht="45" x14ac:dyDescent="0.2">
      <c r="A241" s="17"/>
      <c r="B241" s="18"/>
      <c r="C241" s="19"/>
      <c r="D241" s="19"/>
      <c r="E241" s="19"/>
      <c r="F241" s="19"/>
      <c r="G241" s="19"/>
      <c r="H241" s="106" t="s">
        <v>422</v>
      </c>
      <c r="I241" s="107" t="s">
        <v>176</v>
      </c>
      <c r="J241" s="108">
        <v>0</v>
      </c>
      <c r="K241" s="92">
        <v>1951999.59</v>
      </c>
      <c r="L241" s="92">
        <v>0</v>
      </c>
      <c r="M241" s="92">
        <v>1951999.59</v>
      </c>
      <c r="N241" s="92">
        <v>0</v>
      </c>
      <c r="O241" s="92">
        <v>1818999.59</v>
      </c>
      <c r="P241" s="92">
        <f t="shared" si="8"/>
        <v>1951999.59</v>
      </c>
      <c r="Q241" s="124">
        <f t="shared" si="9"/>
        <v>0.93186473978716355</v>
      </c>
    </row>
    <row r="242" spans="1:17" ht="33.75" x14ac:dyDescent="0.2">
      <c r="A242" s="17" t="s">
        <v>484</v>
      </c>
      <c r="B242" s="18" t="s">
        <v>485</v>
      </c>
      <c r="C242" s="19">
        <v>40000</v>
      </c>
      <c r="D242" s="19">
        <v>40000</v>
      </c>
      <c r="E242" s="19"/>
      <c r="F242" s="19">
        <v>40000</v>
      </c>
      <c r="G242" s="19">
        <v>40000</v>
      </c>
      <c r="H242" s="55" t="s">
        <v>423</v>
      </c>
      <c r="I242" s="54" t="s">
        <v>424</v>
      </c>
      <c r="J242" s="56">
        <v>5927275.8700000001</v>
      </c>
      <c r="K242" s="92">
        <v>11038700.109999999</v>
      </c>
      <c r="L242" s="92">
        <v>1252638.55</v>
      </c>
      <c r="M242" s="92">
        <v>2221394.73</v>
      </c>
      <c r="N242" s="92">
        <v>4837396.08</v>
      </c>
      <c r="O242" s="92">
        <v>7856297.7000000002</v>
      </c>
      <c r="P242" s="92">
        <f t="shared" si="8"/>
        <v>8311429.3600000003</v>
      </c>
      <c r="Q242" s="124">
        <f t="shared" si="9"/>
        <v>0.94524026610989564</v>
      </c>
    </row>
    <row r="243" spans="1:17" ht="33.75" x14ac:dyDescent="0.2">
      <c r="A243" s="17" t="s">
        <v>486</v>
      </c>
      <c r="B243" s="18" t="s">
        <v>487</v>
      </c>
      <c r="C243" s="19">
        <v>564000</v>
      </c>
      <c r="D243" s="19">
        <v>564000</v>
      </c>
      <c r="E243" s="19"/>
      <c r="F243" s="19">
        <v>297300</v>
      </c>
      <c r="G243" s="19">
        <v>297300</v>
      </c>
      <c r="H243" s="55" t="s">
        <v>425</v>
      </c>
      <c r="I243" s="54" t="s">
        <v>426</v>
      </c>
      <c r="J243" s="56">
        <v>391951</v>
      </c>
      <c r="K243" s="92">
        <v>437635.49</v>
      </c>
      <c r="L243" s="92">
        <v>91416</v>
      </c>
      <c r="M243" s="92">
        <v>119491.49</v>
      </c>
      <c r="N243" s="92">
        <v>107035.5</v>
      </c>
      <c r="O243" s="92">
        <v>304704.49</v>
      </c>
      <c r="P243" s="92">
        <f t="shared" si="8"/>
        <v>317942.99</v>
      </c>
      <c r="Q243" s="124">
        <f t="shared" si="9"/>
        <v>0.95836203213664184</v>
      </c>
    </row>
    <row r="244" spans="1:17" ht="56.25" x14ac:dyDescent="0.2">
      <c r="A244" s="17" t="s">
        <v>488</v>
      </c>
      <c r="B244" s="18" t="s">
        <v>489</v>
      </c>
      <c r="C244" s="19">
        <v>532000</v>
      </c>
      <c r="D244" s="19">
        <v>532000</v>
      </c>
      <c r="E244" s="19"/>
      <c r="F244" s="19">
        <v>133000</v>
      </c>
      <c r="G244" s="19">
        <v>133000</v>
      </c>
      <c r="H244" s="55" t="s">
        <v>427</v>
      </c>
      <c r="I244" s="54" t="s">
        <v>231</v>
      </c>
      <c r="J244" s="56">
        <v>0</v>
      </c>
      <c r="K244" s="92">
        <v>6820</v>
      </c>
      <c r="L244" s="92">
        <v>6820</v>
      </c>
      <c r="M244" s="92">
        <v>0</v>
      </c>
      <c r="N244" s="92">
        <v>0</v>
      </c>
      <c r="O244" s="92">
        <v>6820</v>
      </c>
      <c r="P244" s="92">
        <f t="shared" si="8"/>
        <v>6820</v>
      </c>
      <c r="Q244" s="124">
        <f t="shared" si="9"/>
        <v>1</v>
      </c>
    </row>
    <row r="245" spans="1:17" ht="33.75" x14ac:dyDescent="0.2">
      <c r="A245" s="17" t="s">
        <v>490</v>
      </c>
      <c r="B245" s="18" t="s">
        <v>491</v>
      </c>
      <c r="C245" s="19">
        <v>500000</v>
      </c>
      <c r="D245" s="19">
        <v>500000</v>
      </c>
      <c r="E245" s="19"/>
      <c r="F245" s="19">
        <v>0</v>
      </c>
      <c r="G245" s="19">
        <v>0</v>
      </c>
      <c r="H245" s="67" t="s">
        <v>567</v>
      </c>
      <c r="I245" s="68" t="s">
        <v>447</v>
      </c>
      <c r="J245" s="69">
        <v>0</v>
      </c>
      <c r="K245" s="92">
        <v>230492.23</v>
      </c>
      <c r="L245" s="92">
        <v>230492.23</v>
      </c>
      <c r="M245" s="92">
        <v>0</v>
      </c>
      <c r="N245" s="92">
        <v>0</v>
      </c>
      <c r="O245" s="92">
        <v>0</v>
      </c>
      <c r="P245" s="92">
        <f t="shared" si="8"/>
        <v>230492.23</v>
      </c>
      <c r="Q245" s="124">
        <f t="shared" si="9"/>
        <v>0</v>
      </c>
    </row>
    <row r="246" spans="1:17" ht="67.5" x14ac:dyDescent="0.2">
      <c r="A246" s="38" t="s">
        <v>492</v>
      </c>
      <c r="B246" s="39" t="s">
        <v>224</v>
      </c>
      <c r="C246" s="40">
        <v>60019</v>
      </c>
      <c r="D246" s="40">
        <v>60019</v>
      </c>
      <c r="E246" s="40"/>
      <c r="F246" s="40">
        <v>0</v>
      </c>
      <c r="G246" s="40">
        <v>0</v>
      </c>
      <c r="H246" s="55" t="s">
        <v>568</v>
      </c>
      <c r="I246" s="54" t="s">
        <v>569</v>
      </c>
      <c r="J246" s="56">
        <v>0</v>
      </c>
      <c r="K246" s="92">
        <v>1490000</v>
      </c>
      <c r="L246" s="92">
        <v>0</v>
      </c>
      <c r="M246" s="92">
        <v>610000</v>
      </c>
      <c r="N246" s="92">
        <v>600000</v>
      </c>
      <c r="O246" s="92">
        <v>1210000</v>
      </c>
      <c r="P246" s="92">
        <f t="shared" si="8"/>
        <v>1210000</v>
      </c>
      <c r="Q246" s="124">
        <f t="shared" si="9"/>
        <v>1</v>
      </c>
    </row>
    <row r="247" spans="1:17" ht="56.25" x14ac:dyDescent="0.2">
      <c r="A247" s="38" t="s">
        <v>493</v>
      </c>
      <c r="B247" s="41" t="s">
        <v>494</v>
      </c>
      <c r="C247" s="40">
        <v>2570100</v>
      </c>
      <c r="D247" s="40">
        <v>2570100</v>
      </c>
      <c r="E247" s="40"/>
      <c r="F247" s="40">
        <v>0</v>
      </c>
      <c r="G247" s="40">
        <v>0</v>
      </c>
      <c r="H247" s="55" t="s">
        <v>428</v>
      </c>
      <c r="I247" s="54" t="s">
        <v>429</v>
      </c>
      <c r="J247" s="56">
        <v>498893.4</v>
      </c>
      <c r="K247" s="92">
        <v>1077116.98</v>
      </c>
      <c r="L247" s="92">
        <v>109277.24</v>
      </c>
      <c r="M247" s="92">
        <v>380306.69</v>
      </c>
      <c r="N247" s="92">
        <v>253878.89</v>
      </c>
      <c r="O247" s="92">
        <v>743097.82</v>
      </c>
      <c r="P247" s="92">
        <f t="shared" si="8"/>
        <v>743462.82000000007</v>
      </c>
      <c r="Q247" s="124">
        <f t="shared" si="9"/>
        <v>0.99950905413131474</v>
      </c>
    </row>
    <row r="248" spans="1:17" ht="45" x14ac:dyDescent="0.2">
      <c r="A248" s="38" t="s">
        <v>495</v>
      </c>
      <c r="B248" s="39" t="s">
        <v>496</v>
      </c>
      <c r="C248" s="40">
        <v>1285000</v>
      </c>
      <c r="D248" s="40">
        <v>1285000</v>
      </c>
      <c r="E248" s="40"/>
      <c r="F248" s="40">
        <v>0</v>
      </c>
      <c r="G248" s="40">
        <v>0</v>
      </c>
      <c r="H248" s="55" t="s">
        <v>430</v>
      </c>
      <c r="I248" s="54" t="s">
        <v>431</v>
      </c>
      <c r="J248" s="56">
        <v>337360</v>
      </c>
      <c r="K248" s="92">
        <v>958262.58</v>
      </c>
      <c r="L248" s="92">
        <v>129274.7</v>
      </c>
      <c r="M248" s="92">
        <v>103563.45</v>
      </c>
      <c r="N248" s="92">
        <v>365137.47</v>
      </c>
      <c r="O248" s="92">
        <v>597718.79</v>
      </c>
      <c r="P248" s="92">
        <f t="shared" si="8"/>
        <v>597975.62</v>
      </c>
      <c r="Q248" s="124">
        <f t="shared" si="9"/>
        <v>0.99957050088430033</v>
      </c>
    </row>
    <row r="249" spans="1:17" ht="33.75" x14ac:dyDescent="0.2">
      <c r="A249" s="38" t="s">
        <v>497</v>
      </c>
      <c r="B249" s="39" t="s">
        <v>498</v>
      </c>
      <c r="C249" s="40">
        <v>2108800</v>
      </c>
      <c r="D249" s="40">
        <v>2108800</v>
      </c>
      <c r="E249" s="40"/>
      <c r="F249" s="40">
        <v>0</v>
      </c>
      <c r="G249" s="40">
        <v>0</v>
      </c>
      <c r="H249" s="55" t="s">
        <v>432</v>
      </c>
      <c r="I249" s="54" t="s">
        <v>433</v>
      </c>
      <c r="J249" s="56">
        <v>64921.1</v>
      </c>
      <c r="K249" s="92">
        <v>9021.1</v>
      </c>
      <c r="L249" s="92">
        <v>3631.1</v>
      </c>
      <c r="M249" s="92">
        <v>330</v>
      </c>
      <c r="N249" s="92">
        <v>1430</v>
      </c>
      <c r="O249" s="92">
        <v>5391.1</v>
      </c>
      <c r="P249" s="92">
        <f t="shared" si="8"/>
        <v>5391.1</v>
      </c>
      <c r="Q249" s="124">
        <f t="shared" si="9"/>
        <v>1</v>
      </c>
    </row>
    <row r="250" spans="1:17" ht="33.75" x14ac:dyDescent="0.2">
      <c r="A250" s="17" t="s">
        <v>499</v>
      </c>
      <c r="B250" s="18" t="s">
        <v>382</v>
      </c>
      <c r="C250" s="19">
        <v>4208401</v>
      </c>
      <c r="D250" s="19">
        <v>4208401</v>
      </c>
      <c r="E250" s="19"/>
      <c r="F250" s="19">
        <v>1052101</v>
      </c>
      <c r="G250" s="19">
        <v>1038734.53</v>
      </c>
      <c r="H250" s="55" t="s">
        <v>570</v>
      </c>
      <c r="I250" s="54" t="s">
        <v>451</v>
      </c>
      <c r="J250" s="56">
        <v>0</v>
      </c>
      <c r="K250" s="92">
        <v>314664.42</v>
      </c>
      <c r="L250" s="92">
        <v>0</v>
      </c>
      <c r="M250" s="92">
        <v>0</v>
      </c>
      <c r="N250" s="92">
        <v>0</v>
      </c>
      <c r="O250" s="92">
        <v>0</v>
      </c>
      <c r="P250" s="92">
        <f t="shared" si="8"/>
        <v>0</v>
      </c>
      <c r="Q250" s="124" t="e">
        <f t="shared" si="9"/>
        <v>#DIV/0!</v>
      </c>
    </row>
    <row r="251" spans="1:17" ht="22.5" x14ac:dyDescent="0.2">
      <c r="A251" s="37" t="s">
        <v>44</v>
      </c>
      <c r="B251" s="20"/>
      <c r="C251" s="21">
        <v>1063874189.47</v>
      </c>
      <c r="D251" s="21">
        <v>1098513319</v>
      </c>
      <c r="E251" s="21"/>
      <c r="F251" s="21">
        <v>271036258.24000001</v>
      </c>
      <c r="G251" s="21">
        <v>244857388.30000001</v>
      </c>
      <c r="H251" s="55" t="s">
        <v>434</v>
      </c>
      <c r="I251" s="54" t="s">
        <v>435</v>
      </c>
      <c r="J251" s="56">
        <v>561903</v>
      </c>
      <c r="K251" s="92">
        <v>1983225.59</v>
      </c>
      <c r="L251" s="92">
        <v>312077.33</v>
      </c>
      <c r="M251" s="92">
        <v>809460.12</v>
      </c>
      <c r="N251" s="92">
        <v>485999.23</v>
      </c>
      <c r="O251" s="92">
        <v>1597636.62</v>
      </c>
      <c r="P251" s="92">
        <f t="shared" si="8"/>
        <v>1607536.68</v>
      </c>
      <c r="Q251" s="124">
        <f t="shared" si="9"/>
        <v>0.99384147178526605</v>
      </c>
    </row>
    <row r="252" spans="1:17" ht="22.5" x14ac:dyDescent="0.2">
      <c r="A252" s="112" t="s">
        <v>503</v>
      </c>
      <c r="B252" s="42" t="s">
        <v>500</v>
      </c>
      <c r="C252" s="43">
        <f>C39+C46+C48+C49+C50+C52+C56+C57+C58+C59+C70+C73+C74+C78+C81+C94+C101+C104+C126+C137+C146+C159+C160+C163++C226+C227+C228+C230+C231+C246+C247+C248+C249</f>
        <v>505073500</v>
      </c>
      <c r="D252" s="43">
        <f>D39+D46+D48+D49+D50+D52+D56+D57+D58+D59+D70+D73+D74+D78+D81+D94+D101+D104+D126+D137+D146+D159+D160+D163++D226+D227+D228+D230+D231+D246+D247+D248+D249</f>
        <v>505565855.75</v>
      </c>
      <c r="E252" s="43"/>
      <c r="F252" s="43">
        <f>F39+F46+F48+F49+F50+F52+F56+F57+F58+F59+F70+F73+F74+F78+F81+F94+F101+F104+F126+F137+F146+F159+F160+F163++F226+F227+F228+F230+F231+F246+F247+F248+F249</f>
        <v>114148699.43000001</v>
      </c>
      <c r="G252" s="43">
        <f>G39+G46+G48+G49+G50+G52+G56+G57+G58+G59+G70+G73+G74+G78+G81+G94+G101+G104+G126+G137+G146+G159+G160+G163++G226+G227+G228+G230+G231+G246+G247+G248+G249</f>
        <v>91452377.120000005</v>
      </c>
      <c r="H252" s="55" t="s">
        <v>436</v>
      </c>
      <c r="I252" s="54" t="s">
        <v>437</v>
      </c>
      <c r="J252" s="56">
        <v>63000</v>
      </c>
      <c r="K252" s="92">
        <v>136047</v>
      </c>
      <c r="L252" s="92">
        <v>1271</v>
      </c>
      <c r="M252" s="92">
        <v>39847.78</v>
      </c>
      <c r="N252" s="92">
        <v>87012.22</v>
      </c>
      <c r="O252" s="92">
        <v>128130.03</v>
      </c>
      <c r="P252" s="92">
        <f t="shared" si="8"/>
        <v>128131</v>
      </c>
      <c r="Q252" s="124">
        <f t="shared" si="9"/>
        <v>0.99999242962280788</v>
      </c>
    </row>
    <row r="253" spans="1:17" ht="45" x14ac:dyDescent="0.2">
      <c r="A253" s="113"/>
      <c r="B253" s="42" t="s">
        <v>501</v>
      </c>
      <c r="C253" s="43">
        <f>C173+C174++C192+C214</f>
        <v>5059786.1899999995</v>
      </c>
      <c r="D253" s="43">
        <f>D173+D174++D192+D214</f>
        <v>5290294.5</v>
      </c>
      <c r="E253" s="43"/>
      <c r="F253" s="43">
        <f>F173+F174++F192+F214</f>
        <v>1636228.6099999999</v>
      </c>
      <c r="G253" s="43">
        <f>G173+G174++G192+G214</f>
        <v>977251.72</v>
      </c>
      <c r="H253" s="67" t="s">
        <v>571</v>
      </c>
      <c r="I253" s="68" t="s">
        <v>572</v>
      </c>
      <c r="J253" s="69">
        <v>0</v>
      </c>
      <c r="K253" s="92">
        <v>100000</v>
      </c>
      <c r="L253" s="92">
        <v>0</v>
      </c>
      <c r="M253" s="92">
        <v>100000</v>
      </c>
      <c r="N253" s="92">
        <v>0</v>
      </c>
      <c r="O253" s="92">
        <v>100000</v>
      </c>
      <c r="P253" s="92">
        <f t="shared" si="8"/>
        <v>100000</v>
      </c>
      <c r="Q253" s="124">
        <f t="shared" si="9"/>
        <v>1</v>
      </c>
    </row>
    <row r="254" spans="1:17" ht="33.75" x14ac:dyDescent="0.2">
      <c r="A254" s="113"/>
      <c r="B254" s="42" t="s">
        <v>502</v>
      </c>
      <c r="C254" s="43">
        <f>C252+C253</f>
        <v>510133286.19</v>
      </c>
      <c r="D254" s="43">
        <f t="shared" ref="D254:G254" si="10">D252+D253</f>
        <v>510856150.25</v>
      </c>
      <c r="E254" s="43"/>
      <c r="F254" s="43">
        <f t="shared" si="10"/>
        <v>115784928.04000001</v>
      </c>
      <c r="G254" s="43">
        <f t="shared" si="10"/>
        <v>92429628.840000004</v>
      </c>
      <c r="H254" s="67" t="s">
        <v>573</v>
      </c>
      <c r="I254" s="68" t="s">
        <v>574</v>
      </c>
      <c r="J254" s="69">
        <v>0</v>
      </c>
      <c r="K254" s="92">
        <v>50000</v>
      </c>
      <c r="L254" s="92">
        <v>0</v>
      </c>
      <c r="M254" s="92">
        <v>50000</v>
      </c>
      <c r="N254" s="92">
        <v>0</v>
      </c>
      <c r="O254" s="92">
        <v>50000</v>
      </c>
      <c r="P254" s="92">
        <f t="shared" si="8"/>
        <v>50000</v>
      </c>
      <c r="Q254" s="124">
        <f t="shared" si="9"/>
        <v>1</v>
      </c>
    </row>
    <row r="255" spans="1:17" ht="33.75" x14ac:dyDescent="0.2">
      <c r="H255" s="55" t="s">
        <v>438</v>
      </c>
      <c r="I255" s="54" t="s">
        <v>439</v>
      </c>
      <c r="J255" s="56">
        <v>51555574</v>
      </c>
      <c r="K255" s="92">
        <v>52408996</v>
      </c>
      <c r="L255" s="92">
        <v>14029621.75</v>
      </c>
      <c r="M255" s="92">
        <v>12527217.75</v>
      </c>
      <c r="N255" s="92">
        <v>12324170.25</v>
      </c>
      <c r="O255" s="92">
        <v>37746076.75</v>
      </c>
      <c r="P255" s="92">
        <f t="shared" si="8"/>
        <v>38881009.75</v>
      </c>
      <c r="Q255" s="124">
        <f t="shared" si="9"/>
        <v>0.97081009450892664</v>
      </c>
    </row>
    <row r="256" spans="1:17" ht="33.75" x14ac:dyDescent="0.2">
      <c r="A256" s="51"/>
      <c r="B256" s="52" t="s">
        <v>504</v>
      </c>
      <c r="C256" s="43">
        <f>C236+C235+C234+C233+C164+C161+C138+C32</f>
        <v>958554</v>
      </c>
      <c r="D256" s="43">
        <f>D236+D235+D234+D233+D164+D161+D138+D32</f>
        <v>2682232</v>
      </c>
      <c r="E256" s="43"/>
      <c r="F256" s="43">
        <f>F236+F235+F234+F233+F164+F161+F138+F32</f>
        <v>444087</v>
      </c>
      <c r="G256" s="43">
        <f>G236+G235+G234+G233+G164+G161+G138+G32</f>
        <v>211218.19</v>
      </c>
      <c r="H256" s="55" t="s">
        <v>440</v>
      </c>
      <c r="I256" s="54" t="s">
        <v>441</v>
      </c>
      <c r="J256" s="56">
        <v>0</v>
      </c>
      <c r="K256" s="92">
        <v>3056877.58</v>
      </c>
      <c r="L256" s="92">
        <v>86400</v>
      </c>
      <c r="M256" s="92">
        <v>2138909.91</v>
      </c>
      <c r="N256" s="92">
        <v>631069.99</v>
      </c>
      <c r="O256" s="92">
        <v>1794127.9</v>
      </c>
      <c r="P256" s="92">
        <f t="shared" si="8"/>
        <v>2856379.9000000004</v>
      </c>
      <c r="Q256" s="124">
        <f t="shared" si="9"/>
        <v>0.62811249301957339</v>
      </c>
    </row>
    <row r="257" spans="1:17" ht="33.75" x14ac:dyDescent="0.2">
      <c r="A257" s="51"/>
      <c r="B257" s="52"/>
      <c r="C257" s="43"/>
      <c r="D257" s="43"/>
      <c r="E257" s="43"/>
      <c r="F257" s="43"/>
      <c r="G257" s="43"/>
      <c r="H257" s="84" t="s">
        <v>653</v>
      </c>
      <c r="I257" s="85" t="s">
        <v>560</v>
      </c>
      <c r="J257" s="86"/>
      <c r="K257" s="92">
        <v>510690.98</v>
      </c>
      <c r="L257" s="92">
        <v>0</v>
      </c>
      <c r="M257" s="92">
        <v>510690.98</v>
      </c>
      <c r="N257" s="92">
        <v>0</v>
      </c>
      <c r="O257" s="92">
        <v>510690.98</v>
      </c>
      <c r="P257" s="92">
        <f t="shared" si="8"/>
        <v>510690.98</v>
      </c>
      <c r="Q257" s="124">
        <f t="shared" si="9"/>
        <v>1</v>
      </c>
    </row>
    <row r="258" spans="1:17" ht="56.25" x14ac:dyDescent="0.2">
      <c r="B258" s="53" t="s">
        <v>505</v>
      </c>
      <c r="C258" s="43">
        <f>C201</f>
        <v>0</v>
      </c>
      <c r="D258" s="43">
        <f>D201</f>
        <v>200000</v>
      </c>
      <c r="E258" s="43">
        <f>E201</f>
        <v>0</v>
      </c>
      <c r="F258" s="43">
        <f>F201</f>
        <v>0</v>
      </c>
      <c r="G258" s="43">
        <f>G201</f>
        <v>0</v>
      </c>
      <c r="H258" s="94" t="s">
        <v>575</v>
      </c>
      <c r="I258" s="96" t="s">
        <v>576</v>
      </c>
      <c r="J258" s="95">
        <v>0</v>
      </c>
      <c r="K258" s="92">
        <v>122800</v>
      </c>
      <c r="L258" s="92">
        <v>0</v>
      </c>
      <c r="M258" s="92">
        <v>122800</v>
      </c>
      <c r="N258" s="92">
        <v>0</v>
      </c>
      <c r="O258" s="92">
        <v>122800</v>
      </c>
      <c r="P258" s="92">
        <f t="shared" si="8"/>
        <v>122800</v>
      </c>
      <c r="Q258" s="124">
        <f t="shared" si="9"/>
        <v>1</v>
      </c>
    </row>
    <row r="259" spans="1:17" ht="45" x14ac:dyDescent="0.2">
      <c r="H259" s="55" t="s">
        <v>577</v>
      </c>
      <c r="I259" s="54" t="s">
        <v>176</v>
      </c>
      <c r="J259" s="56">
        <v>0</v>
      </c>
      <c r="K259" s="92">
        <f>10359862.98-K260</f>
        <v>6819990.1900000004</v>
      </c>
      <c r="L259" s="92">
        <v>2455876.4500000002</v>
      </c>
      <c r="M259" s="92">
        <f>6066026.04-M260</f>
        <v>3636606.16</v>
      </c>
      <c r="N259" s="92">
        <f>1816266.82-N260</f>
        <v>705813.91000000015</v>
      </c>
      <c r="O259" s="92">
        <f>10091894.99-O260</f>
        <v>6706511.9600000009</v>
      </c>
      <c r="P259" s="92">
        <f t="shared" si="8"/>
        <v>6798296.5200000005</v>
      </c>
      <c r="Q259" s="124">
        <f t="shared" si="9"/>
        <v>0.98649888840094313</v>
      </c>
    </row>
    <row r="260" spans="1:17" ht="45" x14ac:dyDescent="0.2">
      <c r="H260" s="106" t="s">
        <v>577</v>
      </c>
      <c r="I260" s="107" t="s">
        <v>176</v>
      </c>
      <c r="J260" s="108">
        <v>0</v>
      </c>
      <c r="K260" s="92">
        <v>3539872.79</v>
      </c>
      <c r="L260" s="92">
        <v>0</v>
      </c>
      <c r="M260" s="92">
        <v>2429419.88</v>
      </c>
      <c r="N260" s="92">
        <v>1110452.9099999999</v>
      </c>
      <c r="O260" s="92">
        <v>3385383.03</v>
      </c>
      <c r="P260" s="92">
        <f t="shared" si="8"/>
        <v>3539872.79</v>
      </c>
      <c r="Q260" s="124">
        <f t="shared" si="9"/>
        <v>0.95635725655553849</v>
      </c>
    </row>
    <row r="261" spans="1:17" ht="22.5" x14ac:dyDescent="0.2">
      <c r="H261" s="55" t="s">
        <v>442</v>
      </c>
      <c r="I261" s="54" t="s">
        <v>443</v>
      </c>
      <c r="J261" s="56">
        <v>15373584</v>
      </c>
      <c r="K261" s="92">
        <v>15197823</v>
      </c>
      <c r="L261" s="92">
        <v>3710197.25</v>
      </c>
      <c r="M261" s="92">
        <v>4119043.25</v>
      </c>
      <c r="N261" s="92">
        <v>3733865.75</v>
      </c>
      <c r="O261" s="92">
        <v>11315395.75</v>
      </c>
      <c r="P261" s="92">
        <f t="shared" si="8"/>
        <v>11563106.25</v>
      </c>
      <c r="Q261" s="124">
        <f t="shared" si="9"/>
        <v>0.9785775124223216</v>
      </c>
    </row>
    <row r="262" spans="1:17" ht="22.5" x14ac:dyDescent="0.2">
      <c r="H262" s="55" t="s">
        <v>444</v>
      </c>
      <c r="I262" s="54" t="s">
        <v>445</v>
      </c>
      <c r="J262" s="56">
        <v>0</v>
      </c>
      <c r="K262" s="92">
        <v>1115957.2</v>
      </c>
      <c r="L262" s="92">
        <v>0</v>
      </c>
      <c r="M262" s="92">
        <v>636020.98</v>
      </c>
      <c r="N262" s="92">
        <v>0</v>
      </c>
      <c r="O262" s="92">
        <v>636020.98</v>
      </c>
      <c r="P262" s="92">
        <f t="shared" si="8"/>
        <v>636020.98</v>
      </c>
      <c r="Q262" s="124">
        <f t="shared" si="9"/>
        <v>1</v>
      </c>
    </row>
    <row r="263" spans="1:17" ht="45" x14ac:dyDescent="0.2">
      <c r="H263" s="67" t="s">
        <v>578</v>
      </c>
      <c r="I263" s="68" t="s">
        <v>579</v>
      </c>
      <c r="J263" s="69">
        <v>0</v>
      </c>
      <c r="K263" s="92">
        <v>41890</v>
      </c>
      <c r="L263" s="92">
        <v>0</v>
      </c>
      <c r="M263" s="92">
        <v>0</v>
      </c>
      <c r="N263" s="92">
        <v>41890</v>
      </c>
      <c r="O263" s="92">
        <v>41890</v>
      </c>
      <c r="P263" s="92">
        <f t="shared" si="8"/>
        <v>41890</v>
      </c>
      <c r="Q263" s="124">
        <f t="shared" si="9"/>
        <v>1</v>
      </c>
    </row>
    <row r="264" spans="1:17" ht="22.5" x14ac:dyDescent="0.2">
      <c r="H264" s="55" t="s">
        <v>448</v>
      </c>
      <c r="I264" s="54" t="s">
        <v>449</v>
      </c>
      <c r="J264" s="56">
        <v>0</v>
      </c>
      <c r="K264" s="92">
        <v>957937.2</v>
      </c>
      <c r="L264" s="92">
        <v>478968.6</v>
      </c>
      <c r="M264" s="92">
        <v>478968.6</v>
      </c>
      <c r="N264" s="92">
        <v>0</v>
      </c>
      <c r="O264" s="92">
        <v>957937.2</v>
      </c>
      <c r="P264" s="92">
        <f t="shared" si="8"/>
        <v>957937.2</v>
      </c>
      <c r="Q264" s="124">
        <f t="shared" si="9"/>
        <v>1</v>
      </c>
    </row>
    <row r="265" spans="1:17" ht="33.75" x14ac:dyDescent="0.2">
      <c r="H265" s="55" t="s">
        <v>450</v>
      </c>
      <c r="I265" s="54" t="s">
        <v>451</v>
      </c>
      <c r="J265" s="56">
        <v>0</v>
      </c>
      <c r="K265" s="92">
        <v>500000</v>
      </c>
      <c r="L265" s="92">
        <v>0</v>
      </c>
      <c r="M265" s="92">
        <v>0</v>
      </c>
      <c r="N265" s="92">
        <v>0</v>
      </c>
      <c r="O265" s="92">
        <v>0</v>
      </c>
      <c r="P265" s="92">
        <f t="shared" si="8"/>
        <v>0</v>
      </c>
      <c r="Q265" s="124" t="e">
        <f t="shared" si="9"/>
        <v>#DIV/0!</v>
      </c>
    </row>
    <row r="266" spans="1:17" ht="22.5" x14ac:dyDescent="0.2">
      <c r="H266" s="55" t="s">
        <v>452</v>
      </c>
      <c r="I266" s="54" t="s">
        <v>453</v>
      </c>
      <c r="J266" s="56">
        <v>1425992</v>
      </c>
      <c r="K266" s="92">
        <v>1425992</v>
      </c>
      <c r="L266" s="92">
        <v>444412.01</v>
      </c>
      <c r="M266" s="92">
        <v>253384.78</v>
      </c>
      <c r="N266" s="92">
        <v>371697.21</v>
      </c>
      <c r="O266" s="92">
        <v>1027357.17</v>
      </c>
      <c r="P266" s="92">
        <f t="shared" si="8"/>
        <v>1069494</v>
      </c>
      <c r="Q266" s="124">
        <f t="shared" si="9"/>
        <v>0.96060115344265606</v>
      </c>
    </row>
    <row r="267" spans="1:17" ht="22.5" x14ac:dyDescent="0.2">
      <c r="H267" s="55" t="s">
        <v>454</v>
      </c>
      <c r="I267" s="54" t="s">
        <v>455</v>
      </c>
      <c r="J267" s="56">
        <v>1361418</v>
      </c>
      <c r="K267" s="92">
        <v>1361418</v>
      </c>
      <c r="L267" s="92">
        <v>378620.74</v>
      </c>
      <c r="M267" s="92">
        <v>302087.26</v>
      </c>
      <c r="N267" s="92">
        <v>413981.88</v>
      </c>
      <c r="O267" s="92">
        <v>1094689.8799999999</v>
      </c>
      <c r="P267" s="92">
        <f t="shared" si="8"/>
        <v>1094689.8799999999</v>
      </c>
      <c r="Q267" s="124">
        <f t="shared" si="9"/>
        <v>1</v>
      </c>
    </row>
    <row r="268" spans="1:17" ht="33.75" x14ac:dyDescent="0.2">
      <c r="H268" s="55" t="s">
        <v>456</v>
      </c>
      <c r="I268" s="54" t="s">
        <v>457</v>
      </c>
      <c r="J268" s="56">
        <v>1011113</v>
      </c>
      <c r="K268" s="92">
        <v>1011113</v>
      </c>
      <c r="L268" s="92">
        <v>247823.91</v>
      </c>
      <c r="M268" s="92">
        <v>257732.09</v>
      </c>
      <c r="N268" s="92">
        <v>252778</v>
      </c>
      <c r="O268" s="92">
        <v>720041.67</v>
      </c>
      <c r="P268" s="92">
        <f t="shared" si="8"/>
        <v>758334</v>
      </c>
      <c r="Q268" s="124">
        <f t="shared" si="9"/>
        <v>0.94950466417172386</v>
      </c>
    </row>
    <row r="269" spans="1:17" ht="22.5" x14ac:dyDescent="0.2">
      <c r="H269" s="55" t="s">
        <v>458</v>
      </c>
      <c r="I269" s="54" t="s">
        <v>459</v>
      </c>
      <c r="J269" s="56">
        <v>510000</v>
      </c>
      <c r="K269" s="92">
        <v>510000</v>
      </c>
      <c r="L269" s="92">
        <v>125500</v>
      </c>
      <c r="M269" s="92">
        <v>129500</v>
      </c>
      <c r="N269" s="92">
        <v>127500</v>
      </c>
      <c r="O269" s="92">
        <v>253000</v>
      </c>
      <c r="P269" s="92">
        <f t="shared" si="8"/>
        <v>382500</v>
      </c>
      <c r="Q269" s="124">
        <f t="shared" si="9"/>
        <v>0.66143790849673201</v>
      </c>
    </row>
    <row r="270" spans="1:17" ht="33.75" x14ac:dyDescent="0.2">
      <c r="H270" s="55" t="s">
        <v>460</v>
      </c>
      <c r="I270" s="54" t="s">
        <v>165</v>
      </c>
      <c r="J270" s="56">
        <v>25332901</v>
      </c>
      <c r="K270" s="92">
        <v>25515988</v>
      </c>
      <c r="L270" s="92">
        <v>6431480.9500000002</v>
      </c>
      <c r="M270" s="92">
        <v>6119778.46</v>
      </c>
      <c r="N270" s="92">
        <v>7490025.1399999997</v>
      </c>
      <c r="O270" s="92">
        <v>18212028.949999999</v>
      </c>
      <c r="P270" s="92">
        <f t="shared" si="8"/>
        <v>20041284.550000001</v>
      </c>
      <c r="Q270" s="124">
        <f t="shared" si="9"/>
        <v>0.908725631062406</v>
      </c>
    </row>
    <row r="271" spans="1:17" ht="33.75" x14ac:dyDescent="0.2">
      <c r="H271" s="67" t="s">
        <v>461</v>
      </c>
      <c r="I271" s="68" t="s">
        <v>332</v>
      </c>
      <c r="J271" s="69">
        <v>1622300</v>
      </c>
      <c r="K271" s="92">
        <v>1528646</v>
      </c>
      <c r="L271" s="92">
        <v>382162.5</v>
      </c>
      <c r="M271" s="92">
        <v>382162.5</v>
      </c>
      <c r="N271" s="92">
        <v>382162.5</v>
      </c>
      <c r="O271" s="92">
        <v>1099964.77</v>
      </c>
      <c r="P271" s="92">
        <f t="shared" ref="P271:P302" si="11">SUM(L271:N271)</f>
        <v>1146487.5</v>
      </c>
      <c r="Q271" s="124">
        <f t="shared" ref="Q271:Q302" si="12">O271/P271</f>
        <v>0.95942151135533538</v>
      </c>
    </row>
    <row r="272" spans="1:17" ht="22.5" x14ac:dyDescent="0.2">
      <c r="H272" s="67" t="s">
        <v>462</v>
      </c>
      <c r="I272" s="68" t="s">
        <v>372</v>
      </c>
      <c r="J272" s="69">
        <v>8500</v>
      </c>
      <c r="K272" s="92">
        <v>8500</v>
      </c>
      <c r="L272" s="92">
        <v>2125</v>
      </c>
      <c r="M272" s="92">
        <v>2125</v>
      </c>
      <c r="N272" s="92">
        <v>2125</v>
      </c>
      <c r="O272" s="92">
        <v>0</v>
      </c>
      <c r="P272" s="92">
        <f t="shared" si="11"/>
        <v>6375</v>
      </c>
      <c r="Q272" s="124">
        <f t="shared" si="12"/>
        <v>0</v>
      </c>
    </row>
    <row r="273" spans="8:17" ht="33.75" x14ac:dyDescent="0.2">
      <c r="H273" s="67" t="s">
        <v>580</v>
      </c>
      <c r="I273" s="68" t="s">
        <v>581</v>
      </c>
      <c r="J273" s="69">
        <v>0</v>
      </c>
      <c r="K273" s="92">
        <v>47500</v>
      </c>
      <c r="L273" s="92">
        <v>0</v>
      </c>
      <c r="M273" s="92">
        <v>0</v>
      </c>
      <c r="N273" s="92">
        <v>23750</v>
      </c>
      <c r="O273" s="92">
        <v>17805.11</v>
      </c>
      <c r="P273" s="92">
        <f t="shared" si="11"/>
        <v>23750</v>
      </c>
      <c r="Q273" s="124">
        <f t="shared" si="12"/>
        <v>0.74968884210526321</v>
      </c>
    </row>
    <row r="274" spans="8:17" ht="56.25" x14ac:dyDescent="0.2">
      <c r="H274" s="67" t="s">
        <v>463</v>
      </c>
      <c r="I274" s="68" t="s">
        <v>464</v>
      </c>
      <c r="J274" s="69">
        <v>2900</v>
      </c>
      <c r="K274" s="92">
        <v>2900</v>
      </c>
      <c r="L274" s="92">
        <v>725</v>
      </c>
      <c r="M274" s="92">
        <v>675</v>
      </c>
      <c r="N274" s="92">
        <v>700</v>
      </c>
      <c r="O274" s="92">
        <v>2100</v>
      </c>
      <c r="P274" s="92">
        <f t="shared" si="11"/>
        <v>2100</v>
      </c>
      <c r="Q274" s="124">
        <f t="shared" si="12"/>
        <v>1</v>
      </c>
    </row>
    <row r="275" spans="8:17" ht="45" x14ac:dyDescent="0.2">
      <c r="H275" s="67" t="s">
        <v>465</v>
      </c>
      <c r="I275" s="68" t="s">
        <v>466</v>
      </c>
      <c r="J275" s="69">
        <v>8500</v>
      </c>
      <c r="K275" s="92">
        <v>8500</v>
      </c>
      <c r="L275" s="92">
        <v>0</v>
      </c>
      <c r="M275" s="92">
        <v>8500</v>
      </c>
      <c r="N275" s="92">
        <v>0</v>
      </c>
      <c r="O275" s="92">
        <v>0</v>
      </c>
      <c r="P275" s="92">
        <f t="shared" si="11"/>
        <v>8500</v>
      </c>
      <c r="Q275" s="124">
        <f t="shared" si="12"/>
        <v>0</v>
      </c>
    </row>
    <row r="276" spans="8:17" ht="22.5" x14ac:dyDescent="0.2">
      <c r="H276" s="67" t="s">
        <v>467</v>
      </c>
      <c r="I276" s="68" t="s">
        <v>468</v>
      </c>
      <c r="J276" s="69">
        <v>1980500</v>
      </c>
      <c r="K276" s="92">
        <v>1785480</v>
      </c>
      <c r="L276" s="92">
        <v>340551</v>
      </c>
      <c r="M276" s="92">
        <v>554775</v>
      </c>
      <c r="N276" s="92">
        <v>506845</v>
      </c>
      <c r="O276" s="92">
        <v>1393479.38</v>
      </c>
      <c r="P276" s="92">
        <f t="shared" si="11"/>
        <v>1402171</v>
      </c>
      <c r="Q276" s="124">
        <f t="shared" si="12"/>
        <v>0.99380131239342406</v>
      </c>
    </row>
    <row r="277" spans="8:17" ht="67.5" x14ac:dyDescent="0.2">
      <c r="H277" s="71" t="s">
        <v>469</v>
      </c>
      <c r="I277" s="72" t="s">
        <v>470</v>
      </c>
      <c r="J277" s="73">
        <v>1900</v>
      </c>
      <c r="K277" s="92">
        <v>2000</v>
      </c>
      <c r="L277" s="92">
        <v>975</v>
      </c>
      <c r="M277" s="92">
        <v>375</v>
      </c>
      <c r="N277" s="92">
        <v>275</v>
      </c>
      <c r="O277" s="92">
        <v>0</v>
      </c>
      <c r="P277" s="92">
        <f t="shared" si="11"/>
        <v>1625</v>
      </c>
      <c r="Q277" s="124">
        <f t="shared" si="12"/>
        <v>0</v>
      </c>
    </row>
    <row r="278" spans="8:17" ht="45" x14ac:dyDescent="0.2">
      <c r="H278" s="71" t="s">
        <v>471</v>
      </c>
      <c r="I278" s="72" t="s">
        <v>472</v>
      </c>
      <c r="J278" s="73">
        <v>320378</v>
      </c>
      <c r="K278" s="92">
        <v>320378</v>
      </c>
      <c r="L278" s="92">
        <v>80085</v>
      </c>
      <c r="M278" s="92">
        <v>80104</v>
      </c>
      <c r="N278" s="92">
        <v>80085</v>
      </c>
      <c r="O278" s="92">
        <v>238489.93</v>
      </c>
      <c r="P278" s="92">
        <f t="shared" si="11"/>
        <v>240274</v>
      </c>
      <c r="Q278" s="124">
        <f t="shared" si="12"/>
        <v>0.99257485204391649</v>
      </c>
    </row>
    <row r="279" spans="8:17" ht="56.25" x14ac:dyDescent="0.2">
      <c r="H279" s="71" t="s">
        <v>473</v>
      </c>
      <c r="I279" s="72" t="s">
        <v>474</v>
      </c>
      <c r="J279" s="73">
        <v>475000</v>
      </c>
      <c r="K279" s="92">
        <v>475000</v>
      </c>
      <c r="L279" s="92">
        <v>118750</v>
      </c>
      <c r="M279" s="92">
        <v>118750</v>
      </c>
      <c r="N279" s="92">
        <v>112500</v>
      </c>
      <c r="O279" s="92">
        <v>339528.37</v>
      </c>
      <c r="P279" s="92">
        <f t="shared" si="11"/>
        <v>350000</v>
      </c>
      <c r="Q279" s="124">
        <f t="shared" si="12"/>
        <v>0.97008105714285708</v>
      </c>
    </row>
    <row r="280" spans="8:17" ht="78.75" x14ac:dyDescent="0.2">
      <c r="H280" s="71" t="s">
        <v>475</v>
      </c>
      <c r="I280" s="74" t="s">
        <v>476</v>
      </c>
      <c r="J280" s="73">
        <v>9500</v>
      </c>
      <c r="K280" s="92">
        <v>9500</v>
      </c>
      <c r="L280" s="92">
        <v>3625</v>
      </c>
      <c r="M280" s="92">
        <v>2125</v>
      </c>
      <c r="N280" s="92">
        <v>2250</v>
      </c>
      <c r="O280" s="92">
        <v>0</v>
      </c>
      <c r="P280" s="92">
        <f t="shared" si="11"/>
        <v>8000</v>
      </c>
      <c r="Q280" s="124">
        <f t="shared" si="12"/>
        <v>0</v>
      </c>
    </row>
    <row r="281" spans="8:17" ht="33.75" x14ac:dyDescent="0.2">
      <c r="H281" s="55" t="s">
        <v>477</v>
      </c>
      <c r="I281" s="54" t="s">
        <v>141</v>
      </c>
      <c r="J281" s="56">
        <v>4972414</v>
      </c>
      <c r="K281" s="92">
        <v>4972414</v>
      </c>
      <c r="L281" s="92">
        <v>1514034</v>
      </c>
      <c r="M281" s="92">
        <v>1134571</v>
      </c>
      <c r="N281" s="92">
        <v>1147072</v>
      </c>
      <c r="O281" s="92">
        <v>3413319</v>
      </c>
      <c r="P281" s="92">
        <f t="shared" si="11"/>
        <v>3795677</v>
      </c>
      <c r="Q281" s="124">
        <f t="shared" si="12"/>
        <v>0.89926487422401857</v>
      </c>
    </row>
    <row r="282" spans="8:17" ht="45" x14ac:dyDescent="0.2">
      <c r="H282" s="55" t="s">
        <v>478</v>
      </c>
      <c r="I282" s="54" t="s">
        <v>479</v>
      </c>
      <c r="J282" s="56">
        <v>30009</v>
      </c>
      <c r="K282" s="92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f t="shared" si="11"/>
        <v>0</v>
      </c>
      <c r="Q282" s="124" t="e">
        <f t="shared" si="12"/>
        <v>#DIV/0!</v>
      </c>
    </row>
    <row r="283" spans="8:17" ht="22.5" x14ac:dyDescent="0.2">
      <c r="H283" s="55" t="s">
        <v>480</v>
      </c>
      <c r="I283" s="54" t="s">
        <v>481</v>
      </c>
      <c r="J283" s="56">
        <v>500000</v>
      </c>
      <c r="K283" s="92">
        <v>376160</v>
      </c>
      <c r="L283" s="92">
        <v>0</v>
      </c>
      <c r="M283" s="92">
        <v>0</v>
      </c>
      <c r="N283" s="92">
        <v>0</v>
      </c>
      <c r="O283" s="92">
        <v>0</v>
      </c>
      <c r="P283" s="92">
        <f t="shared" si="11"/>
        <v>0</v>
      </c>
      <c r="Q283" s="124" t="e">
        <f t="shared" si="12"/>
        <v>#DIV/0!</v>
      </c>
    </row>
    <row r="284" spans="8:17" ht="22.5" x14ac:dyDescent="0.2">
      <c r="H284" s="55" t="s">
        <v>482</v>
      </c>
      <c r="I284" s="54" t="s">
        <v>483</v>
      </c>
      <c r="J284" s="56">
        <v>200000</v>
      </c>
      <c r="K284" s="92">
        <v>246571.74</v>
      </c>
      <c r="L284" s="92">
        <v>227996.24</v>
      </c>
      <c r="M284" s="92">
        <v>18575.5</v>
      </c>
      <c r="N284" s="92">
        <v>0</v>
      </c>
      <c r="O284" s="92">
        <v>246571.74</v>
      </c>
      <c r="P284" s="92">
        <f t="shared" si="11"/>
        <v>246571.74</v>
      </c>
      <c r="Q284" s="124">
        <f t="shared" si="12"/>
        <v>1</v>
      </c>
    </row>
    <row r="285" spans="8:17" ht="22.5" x14ac:dyDescent="0.2">
      <c r="H285" s="55" t="s">
        <v>484</v>
      </c>
      <c r="I285" s="54" t="s">
        <v>485</v>
      </c>
      <c r="J285" s="56">
        <v>40000</v>
      </c>
      <c r="K285" s="92">
        <v>40000</v>
      </c>
      <c r="L285" s="92">
        <v>40000</v>
      </c>
      <c r="M285" s="92">
        <v>0</v>
      </c>
      <c r="N285" s="92">
        <v>0</v>
      </c>
      <c r="O285" s="92">
        <v>40000</v>
      </c>
      <c r="P285" s="92">
        <f t="shared" si="11"/>
        <v>40000</v>
      </c>
      <c r="Q285" s="124">
        <f t="shared" si="12"/>
        <v>1</v>
      </c>
    </row>
    <row r="286" spans="8:17" ht="33.75" x14ac:dyDescent="0.2">
      <c r="H286" s="55" t="s">
        <v>486</v>
      </c>
      <c r="I286" s="54" t="s">
        <v>487</v>
      </c>
      <c r="J286" s="56">
        <v>564000</v>
      </c>
      <c r="K286" s="92">
        <v>814000</v>
      </c>
      <c r="L286" s="92">
        <v>297300</v>
      </c>
      <c r="M286" s="92">
        <v>266700</v>
      </c>
      <c r="N286" s="92">
        <v>250000</v>
      </c>
      <c r="O286" s="92">
        <v>814000</v>
      </c>
      <c r="P286" s="92">
        <f t="shared" si="11"/>
        <v>814000</v>
      </c>
      <c r="Q286" s="124">
        <f t="shared" si="12"/>
        <v>1</v>
      </c>
    </row>
    <row r="287" spans="8:17" ht="22.5" x14ac:dyDescent="0.2">
      <c r="H287" s="55" t="s">
        <v>488</v>
      </c>
      <c r="I287" s="54" t="s">
        <v>489</v>
      </c>
      <c r="J287" s="56">
        <v>532000</v>
      </c>
      <c r="K287" s="92">
        <v>532000</v>
      </c>
      <c r="L287" s="92">
        <v>133000</v>
      </c>
      <c r="M287" s="92">
        <v>133000</v>
      </c>
      <c r="N287" s="92">
        <v>133000</v>
      </c>
      <c r="O287" s="92">
        <v>399000</v>
      </c>
      <c r="P287" s="92">
        <f t="shared" si="11"/>
        <v>399000</v>
      </c>
      <c r="Q287" s="124">
        <f t="shared" si="12"/>
        <v>1</v>
      </c>
    </row>
    <row r="288" spans="8:17" ht="22.5" x14ac:dyDescent="0.2">
      <c r="H288" s="55" t="s">
        <v>582</v>
      </c>
      <c r="I288" s="54" t="s">
        <v>583</v>
      </c>
      <c r="J288" s="56">
        <v>0</v>
      </c>
      <c r="K288" s="92">
        <v>150000</v>
      </c>
      <c r="L288" s="92">
        <v>0</v>
      </c>
      <c r="M288" s="92">
        <v>120000</v>
      </c>
      <c r="N288" s="92">
        <v>30000</v>
      </c>
      <c r="O288" s="92">
        <v>150000</v>
      </c>
      <c r="P288" s="92">
        <f t="shared" si="11"/>
        <v>150000</v>
      </c>
      <c r="Q288" s="124">
        <f t="shared" si="12"/>
        <v>1</v>
      </c>
    </row>
    <row r="289" spans="8:17" ht="22.5" x14ac:dyDescent="0.2">
      <c r="H289" s="55" t="s">
        <v>490</v>
      </c>
      <c r="I289" s="54" t="s">
        <v>491</v>
      </c>
      <c r="J289" s="56">
        <v>500000</v>
      </c>
      <c r="K289" s="92">
        <v>377200</v>
      </c>
      <c r="L289" s="92">
        <v>0</v>
      </c>
      <c r="M289" s="92">
        <v>186100</v>
      </c>
      <c r="N289" s="92">
        <v>191100</v>
      </c>
      <c r="O289" s="92">
        <v>377200</v>
      </c>
      <c r="P289" s="92">
        <f t="shared" si="11"/>
        <v>377200</v>
      </c>
      <c r="Q289" s="124">
        <f t="shared" si="12"/>
        <v>1</v>
      </c>
    </row>
    <row r="290" spans="8:17" ht="22.5" x14ac:dyDescent="0.2">
      <c r="H290" s="55" t="s">
        <v>584</v>
      </c>
      <c r="I290" s="54" t="s">
        <v>585</v>
      </c>
      <c r="J290" s="56">
        <v>0</v>
      </c>
      <c r="K290" s="92">
        <v>150000</v>
      </c>
      <c r="L290" s="92">
        <v>0</v>
      </c>
      <c r="M290" s="92">
        <v>150000</v>
      </c>
      <c r="N290" s="92">
        <v>0</v>
      </c>
      <c r="O290" s="92">
        <v>83625</v>
      </c>
      <c r="P290" s="92">
        <f t="shared" si="11"/>
        <v>150000</v>
      </c>
      <c r="Q290" s="124">
        <f t="shared" si="12"/>
        <v>0.5575</v>
      </c>
    </row>
    <row r="291" spans="8:17" ht="22.5" x14ac:dyDescent="0.2">
      <c r="H291" s="55" t="s">
        <v>586</v>
      </c>
      <c r="I291" s="54" t="s">
        <v>587</v>
      </c>
      <c r="J291" s="56">
        <v>0</v>
      </c>
      <c r="K291" s="92">
        <v>300000</v>
      </c>
      <c r="L291" s="92">
        <v>0</v>
      </c>
      <c r="M291" s="92">
        <v>299000</v>
      </c>
      <c r="N291" s="92">
        <v>0</v>
      </c>
      <c r="O291" s="92">
        <v>299000</v>
      </c>
      <c r="P291" s="92">
        <f t="shared" si="11"/>
        <v>299000</v>
      </c>
      <c r="Q291" s="124">
        <f t="shared" si="12"/>
        <v>1</v>
      </c>
    </row>
    <row r="292" spans="8:17" ht="22.5" x14ac:dyDescent="0.2">
      <c r="H292" s="67" t="s">
        <v>654</v>
      </c>
      <c r="I292" s="68" t="s">
        <v>675</v>
      </c>
      <c r="J292" s="69"/>
      <c r="K292" s="92">
        <v>435000</v>
      </c>
      <c r="L292" s="92">
        <v>0</v>
      </c>
      <c r="M292" s="92">
        <v>0</v>
      </c>
      <c r="N292" s="92">
        <v>435000</v>
      </c>
      <c r="O292" s="92">
        <v>348000</v>
      </c>
      <c r="P292" s="92">
        <f t="shared" si="11"/>
        <v>435000</v>
      </c>
      <c r="Q292" s="124">
        <f t="shared" si="12"/>
        <v>0.8</v>
      </c>
    </row>
    <row r="293" spans="8:17" ht="33.75" x14ac:dyDescent="0.2">
      <c r="H293" s="67" t="s">
        <v>492</v>
      </c>
      <c r="I293" s="68" t="s">
        <v>224</v>
      </c>
      <c r="J293" s="69">
        <v>60019</v>
      </c>
      <c r="K293" s="92">
        <v>60019</v>
      </c>
      <c r="L293" s="92">
        <v>0</v>
      </c>
      <c r="M293" s="92">
        <v>60019</v>
      </c>
      <c r="N293" s="92">
        <v>0</v>
      </c>
      <c r="O293" s="92">
        <v>38710</v>
      </c>
      <c r="P293" s="92">
        <f t="shared" si="11"/>
        <v>60019</v>
      </c>
      <c r="Q293" s="124">
        <f t="shared" si="12"/>
        <v>0.64496242856428798</v>
      </c>
    </row>
    <row r="294" spans="8:17" ht="67.5" x14ac:dyDescent="0.2">
      <c r="H294" s="67" t="s">
        <v>493</v>
      </c>
      <c r="I294" s="70" t="s">
        <v>494</v>
      </c>
      <c r="J294" s="69">
        <v>2570100</v>
      </c>
      <c r="K294" s="92">
        <v>2506752</v>
      </c>
      <c r="L294" s="92">
        <v>0</v>
      </c>
      <c r="M294" s="92">
        <v>2506752</v>
      </c>
      <c r="N294" s="92">
        <v>0</v>
      </c>
      <c r="O294" s="92">
        <v>2506752</v>
      </c>
      <c r="P294" s="92">
        <f t="shared" si="11"/>
        <v>2506752</v>
      </c>
      <c r="Q294" s="124">
        <f t="shared" si="12"/>
        <v>1</v>
      </c>
    </row>
    <row r="295" spans="8:17" ht="56.25" x14ac:dyDescent="0.2">
      <c r="H295" s="67" t="s">
        <v>495</v>
      </c>
      <c r="I295" s="68" t="s">
        <v>496</v>
      </c>
      <c r="J295" s="69">
        <v>1285000</v>
      </c>
      <c r="K295" s="92">
        <v>2482236</v>
      </c>
      <c r="L295" s="92">
        <v>0</v>
      </c>
      <c r="M295" s="92">
        <v>2482236</v>
      </c>
      <c r="N295" s="92">
        <v>0</v>
      </c>
      <c r="O295" s="92">
        <v>2482236</v>
      </c>
      <c r="P295" s="92">
        <f t="shared" si="11"/>
        <v>2482236</v>
      </c>
      <c r="Q295" s="124">
        <f t="shared" si="12"/>
        <v>1</v>
      </c>
    </row>
    <row r="296" spans="8:17" ht="22.5" x14ac:dyDescent="0.2">
      <c r="H296" s="67" t="s">
        <v>497</v>
      </c>
      <c r="I296" s="68" t="s">
        <v>498</v>
      </c>
      <c r="J296" s="69">
        <v>2108800</v>
      </c>
      <c r="K296" s="92">
        <v>2072000</v>
      </c>
      <c r="L296" s="92">
        <v>0</v>
      </c>
      <c r="M296" s="92">
        <v>6750</v>
      </c>
      <c r="N296" s="92">
        <v>2065250</v>
      </c>
      <c r="O296" s="92">
        <v>1743028.55</v>
      </c>
      <c r="P296" s="92">
        <f t="shared" si="11"/>
        <v>2072000</v>
      </c>
      <c r="Q296" s="124">
        <f t="shared" si="12"/>
        <v>0.84122999517374519</v>
      </c>
    </row>
    <row r="297" spans="8:17" ht="33.75" x14ac:dyDescent="0.2">
      <c r="H297" s="55" t="s">
        <v>499</v>
      </c>
      <c r="I297" s="54" t="s">
        <v>382</v>
      </c>
      <c r="J297" s="56">
        <v>4208401</v>
      </c>
      <c r="K297" s="92">
        <v>4208401</v>
      </c>
      <c r="L297" s="92">
        <v>1052101</v>
      </c>
      <c r="M297" s="92">
        <v>1011856</v>
      </c>
      <c r="N297" s="92">
        <v>1092344</v>
      </c>
      <c r="O297" s="92">
        <v>3098742.86</v>
      </c>
      <c r="P297" s="92">
        <f t="shared" si="11"/>
        <v>3156301</v>
      </c>
      <c r="Q297" s="124">
        <f t="shared" si="12"/>
        <v>0.98176405228778874</v>
      </c>
    </row>
    <row r="298" spans="8:17" ht="45" x14ac:dyDescent="0.2">
      <c r="H298" s="55" t="s">
        <v>588</v>
      </c>
      <c r="I298" s="54" t="s">
        <v>479</v>
      </c>
      <c r="J298" s="56">
        <v>0</v>
      </c>
      <c r="K298" s="92">
        <v>30009</v>
      </c>
      <c r="L298" s="92">
        <v>0</v>
      </c>
      <c r="M298" s="92">
        <v>0</v>
      </c>
      <c r="N298" s="92">
        <v>30009</v>
      </c>
      <c r="O298" s="92">
        <v>23100</v>
      </c>
      <c r="P298" s="92">
        <f t="shared" si="11"/>
        <v>30009</v>
      </c>
      <c r="Q298" s="124">
        <f t="shared" si="12"/>
        <v>0.76976906927921629</v>
      </c>
    </row>
    <row r="299" spans="8:17" x14ac:dyDescent="0.2">
      <c r="H299" s="65" t="s">
        <v>44</v>
      </c>
      <c r="I299" s="66"/>
      <c r="J299" s="57">
        <v>1063874189.47</v>
      </c>
      <c r="K299" s="125">
        <f>SUM(K12:K298)</f>
        <v>1219401170.01</v>
      </c>
      <c r="L299" s="125">
        <f>SUM(L12:L298)</f>
        <v>270701968.43000001</v>
      </c>
      <c r="M299" s="125">
        <f>SUM(M12:M298)</f>
        <v>357965800.53000009</v>
      </c>
      <c r="N299" s="125">
        <f>SUM(N12:N298)</f>
        <v>297692791.31000006</v>
      </c>
      <c r="O299" s="125">
        <f>SUM(O12:O298)</f>
        <v>890381820.53000021</v>
      </c>
      <c r="P299" s="92">
        <f t="shared" si="11"/>
        <v>926360560.2700001</v>
      </c>
      <c r="Q299" s="124">
        <f t="shared" si="12"/>
        <v>0.96116119221492613</v>
      </c>
    </row>
    <row r="300" spans="8:17" x14ac:dyDescent="0.2">
      <c r="H300" s="114" t="s">
        <v>503</v>
      </c>
      <c r="I300" s="42" t="s">
        <v>500</v>
      </c>
      <c r="J300" s="43">
        <f t="shared" ref="J300:O300" si="13">J34+J47+J48+J49+J55+J57+J58+J59+J61+J66+J67+J68+J69+J70+J71+J81+J84+J85+J89+J94+J109+J117+J120+J141+J143+J155+J161+J165+J184+J185+J187+J271+J272+J273+J274+J275+J276+J293+J294+J295+J296+J37+J64+J95+J110+J162+J169+J171+J292</f>
        <v>505073500</v>
      </c>
      <c r="K300" s="126">
        <f t="shared" si="13"/>
        <v>546221238.23000002</v>
      </c>
      <c r="L300" s="126">
        <f t="shared" si="13"/>
        <v>114058002.39</v>
      </c>
      <c r="M300" s="126">
        <f t="shared" si="13"/>
        <v>185611239.11999997</v>
      </c>
      <c r="N300" s="126">
        <f t="shared" si="13"/>
        <v>133008970.94</v>
      </c>
      <c r="O300" s="126">
        <f t="shared" si="13"/>
        <v>417408091.67000002</v>
      </c>
      <c r="P300" s="92">
        <f t="shared" si="11"/>
        <v>432678212.44999999</v>
      </c>
      <c r="Q300" s="124">
        <f t="shared" si="12"/>
        <v>0.96470790453363864</v>
      </c>
    </row>
    <row r="301" spans="8:17" x14ac:dyDescent="0.2">
      <c r="H301" s="115"/>
      <c r="I301" s="42" t="s">
        <v>501</v>
      </c>
      <c r="J301" s="43">
        <f t="shared" ref="J301:O301" si="14">J189+J196+J197+J198+J216+J217+J231+J233++J263+J253+J254+J245+J232</f>
        <v>5059786.1899999995</v>
      </c>
      <c r="K301" s="126">
        <f t="shared" si="14"/>
        <v>8940584.5</v>
      </c>
      <c r="L301" s="126">
        <f t="shared" si="14"/>
        <v>1636228.6099999999</v>
      </c>
      <c r="M301" s="126">
        <f t="shared" si="14"/>
        <v>2198710.39</v>
      </c>
      <c r="N301" s="126">
        <f t="shared" si="14"/>
        <v>1178255.56</v>
      </c>
      <c r="O301" s="126">
        <f t="shared" si="14"/>
        <v>4192971.36</v>
      </c>
      <c r="P301" s="92">
        <f t="shared" si="11"/>
        <v>5013194.5600000005</v>
      </c>
      <c r="Q301" s="124">
        <f t="shared" si="12"/>
        <v>0.83638711999240645</v>
      </c>
    </row>
    <row r="302" spans="8:17" x14ac:dyDescent="0.2">
      <c r="H302" s="115"/>
      <c r="I302" s="42" t="s">
        <v>502</v>
      </c>
      <c r="J302" s="43">
        <f>SUM(J300:J301)</f>
        <v>510133286.19</v>
      </c>
      <c r="K302" s="126">
        <f t="shared" ref="K302:O302" si="15">SUM(K300:K301)</f>
        <v>555161822.73000002</v>
      </c>
      <c r="L302" s="126">
        <f t="shared" si="15"/>
        <v>115694231</v>
      </c>
      <c r="M302" s="126">
        <f t="shared" si="15"/>
        <v>187809949.50999996</v>
      </c>
      <c r="N302" s="126">
        <f t="shared" si="15"/>
        <v>134187226.5</v>
      </c>
      <c r="O302" s="126">
        <f t="shared" si="15"/>
        <v>421601063.03000003</v>
      </c>
      <c r="P302" s="92">
        <f t="shared" si="11"/>
        <v>437691407.00999999</v>
      </c>
      <c r="Q302" s="124">
        <f t="shared" si="12"/>
        <v>0.96323815427422288</v>
      </c>
    </row>
    <row r="303" spans="8:17" x14ac:dyDescent="0.2">
      <c r="P303" s="92"/>
      <c r="Q303" s="124"/>
    </row>
    <row r="304" spans="8:17" x14ac:dyDescent="0.2">
      <c r="H304" s="51"/>
      <c r="I304" s="52" t="s">
        <v>504</v>
      </c>
      <c r="J304" s="43">
        <f t="shared" ref="J304:O304" si="16">J35+J36+J156+J186+J188+J277+J278+J279+J280</f>
        <v>958554</v>
      </c>
      <c r="K304" s="126">
        <f t="shared" si="16"/>
        <v>4838821.9800000004</v>
      </c>
      <c r="L304" s="126">
        <f t="shared" si="16"/>
        <v>580100.5</v>
      </c>
      <c r="M304" s="126">
        <f t="shared" si="16"/>
        <v>1830059.48</v>
      </c>
      <c r="N304" s="126">
        <f t="shared" si="16"/>
        <v>972338.5</v>
      </c>
      <c r="O304" s="126">
        <f t="shared" si="16"/>
        <v>2919214.3000000003</v>
      </c>
      <c r="P304" s="92">
        <f t="shared" ref="P304:P307" si="17">SUM(L304:N304)</f>
        <v>3382498.48</v>
      </c>
      <c r="Q304" s="124">
        <f t="shared" ref="Q304:Q307" si="18">O304/P304</f>
        <v>0.86303491849610536</v>
      </c>
    </row>
    <row r="305" spans="8:17" x14ac:dyDescent="0.2">
      <c r="I305" s="53" t="s">
        <v>505</v>
      </c>
      <c r="J305" s="43">
        <f>J224+J236+J237+J238+J241+J260+J258+J218+J219+J220+J257+J225</f>
        <v>0</v>
      </c>
      <c r="K305" s="126">
        <f>K224+K236+K237+K238+K241+K260+K258+K218+K219+K220+K257+K225</f>
        <v>22728938.859999999</v>
      </c>
      <c r="L305" s="126">
        <f t="shared" ref="L305:O305" si="19">L224+L236+L237+L238+L241+L260+L258+L218+L219+L220+L257+L225</f>
        <v>0</v>
      </c>
      <c r="M305" s="126">
        <f t="shared" si="19"/>
        <v>11526110.949999999</v>
      </c>
      <c r="N305" s="126">
        <f>N224+N236+N237+N238+N241+N260+N258+N218+N219+N220+N257+N225</f>
        <v>8702827.9100000001</v>
      </c>
      <c r="O305" s="126">
        <f t="shared" si="19"/>
        <v>12682540.65</v>
      </c>
      <c r="P305" s="92">
        <f t="shared" si="17"/>
        <v>20228938.859999999</v>
      </c>
      <c r="Q305" s="124">
        <f t="shared" si="18"/>
        <v>0.62695036738076337</v>
      </c>
    </row>
    <row r="306" spans="8:17" x14ac:dyDescent="0.2">
      <c r="K306" s="125"/>
      <c r="L306" s="125"/>
      <c r="M306" s="125"/>
      <c r="N306" s="125"/>
      <c r="O306" s="125"/>
      <c r="P306" s="92"/>
      <c r="Q306" s="124"/>
    </row>
    <row r="307" spans="8:17" x14ac:dyDescent="0.2">
      <c r="J307" s="57">
        <v>1063874189.47</v>
      </c>
      <c r="K307" s="125">
        <v>1219401170.01</v>
      </c>
      <c r="L307" s="125">
        <v>270701968.43000001</v>
      </c>
      <c r="M307" s="125">
        <v>357915948.27999997</v>
      </c>
      <c r="N307" s="125">
        <v>302475651.31</v>
      </c>
      <c r="O307" s="125">
        <v>890480786.30999994</v>
      </c>
      <c r="P307" s="92">
        <f t="shared" si="17"/>
        <v>931093568.01999998</v>
      </c>
      <c r="Q307" s="124">
        <f t="shared" si="18"/>
        <v>0.95638163219582284</v>
      </c>
    </row>
    <row r="308" spans="8:17" x14ac:dyDescent="0.2">
      <c r="K308" s="126">
        <f>K307-K299</f>
        <v>0</v>
      </c>
      <c r="L308" s="126">
        <f t="shared" ref="L308:O308" si="20">L307-L299</f>
        <v>0</v>
      </c>
      <c r="M308" s="126">
        <f t="shared" si="20"/>
        <v>-49852.250000119209</v>
      </c>
      <c r="N308" s="126">
        <f t="shared" si="20"/>
        <v>4782859.9999999404</v>
      </c>
      <c r="O308" s="126">
        <f t="shared" si="20"/>
        <v>98965.779999732971</v>
      </c>
    </row>
    <row r="309" spans="8:17" ht="14.25" hidden="1" x14ac:dyDescent="0.2">
      <c r="H309" s="77" t="s">
        <v>589</v>
      </c>
      <c r="L309" s="127"/>
      <c r="M309" s="127"/>
      <c r="O309" s="127"/>
    </row>
    <row r="310" spans="8:17" hidden="1" x14ac:dyDescent="0.2">
      <c r="H310" s="78" t="s">
        <v>590</v>
      </c>
      <c r="I310" s="78"/>
      <c r="J310" s="78"/>
      <c r="K310" s="128"/>
      <c r="L310" s="128"/>
      <c r="M310" s="128"/>
      <c r="N310" s="128"/>
      <c r="O310" s="128"/>
    </row>
    <row r="311" spans="8:17" hidden="1" x14ac:dyDescent="0.2">
      <c r="H311" s="79"/>
      <c r="I311" s="87"/>
      <c r="J311" s="87"/>
      <c r="K311" s="129"/>
      <c r="L311" s="129"/>
      <c r="M311" s="129"/>
      <c r="N311" s="129"/>
      <c r="O311" s="129"/>
    </row>
    <row r="312" spans="8:17" hidden="1" x14ac:dyDescent="0.2">
      <c r="H312" s="81" t="s">
        <v>93</v>
      </c>
      <c r="I312" s="87"/>
      <c r="J312" s="87"/>
      <c r="K312" s="130"/>
      <c r="L312" s="130"/>
      <c r="M312" s="130"/>
      <c r="N312" s="130"/>
      <c r="O312" s="129"/>
    </row>
    <row r="313" spans="8:17" hidden="1" x14ac:dyDescent="0.2">
      <c r="H313" s="81" t="s">
        <v>591</v>
      </c>
      <c r="I313" s="87"/>
      <c r="J313" s="87"/>
      <c r="K313" s="130"/>
      <c r="L313" s="130"/>
      <c r="M313" s="130"/>
      <c r="N313" s="130"/>
      <c r="O313" s="129"/>
    </row>
    <row r="314" spans="8:17" hidden="1" x14ac:dyDescent="0.2">
      <c r="H314" s="79"/>
      <c r="I314" s="87"/>
      <c r="J314" s="87"/>
      <c r="K314" s="130">
        <f>K315-K305</f>
        <v>-11135827.91</v>
      </c>
      <c r="L314" s="130">
        <f t="shared" ref="L314:O314" si="21">L315-L305</f>
        <v>0</v>
      </c>
      <c r="M314" s="130"/>
      <c r="N314" s="130">
        <f t="shared" si="21"/>
        <v>2840283.0399999991</v>
      </c>
      <c r="O314" s="130">
        <f t="shared" si="21"/>
        <v>-1289429.7000000011</v>
      </c>
    </row>
    <row r="315" spans="8:17" hidden="1" x14ac:dyDescent="0.2">
      <c r="H315" s="80" t="s">
        <v>1</v>
      </c>
      <c r="I315" s="80"/>
      <c r="J315" s="90">
        <f>SUM(J317:J324)-J319-J320+J336</f>
        <v>200000</v>
      </c>
      <c r="K315" s="131">
        <f>SUM(K317:K324)-K319-K320+K336</f>
        <v>11593110.949999999</v>
      </c>
      <c r="L315" s="131">
        <f t="shared" ref="L315:O315" si="22">SUM(L317:L324)-L319-L320+L336</f>
        <v>0</v>
      </c>
      <c r="M315" s="131"/>
      <c r="N315" s="131">
        <f t="shared" si="22"/>
        <v>11543110.949999999</v>
      </c>
      <c r="O315" s="131">
        <f t="shared" si="22"/>
        <v>11393110.949999999</v>
      </c>
    </row>
    <row r="316" spans="8:17" ht="31.5" hidden="1" x14ac:dyDescent="0.2">
      <c r="H316" s="59" t="s">
        <v>112</v>
      </c>
      <c r="I316" s="59" t="s">
        <v>113</v>
      </c>
      <c r="J316" s="59" t="s">
        <v>95</v>
      </c>
      <c r="K316" s="121" t="s">
        <v>96</v>
      </c>
      <c r="L316" s="121" t="s">
        <v>97</v>
      </c>
      <c r="M316" s="121"/>
      <c r="N316" s="121" t="s">
        <v>506</v>
      </c>
      <c r="O316" s="121" t="s">
        <v>98</v>
      </c>
    </row>
    <row r="317" spans="8:17" ht="45" hidden="1" x14ac:dyDescent="0.2">
      <c r="H317" s="55" t="s">
        <v>592</v>
      </c>
      <c r="I317" s="54" t="s">
        <v>176</v>
      </c>
      <c r="J317" s="56">
        <v>200000</v>
      </c>
      <c r="K317" s="92">
        <v>200000</v>
      </c>
      <c r="L317" s="92">
        <v>0</v>
      </c>
      <c r="M317" s="92"/>
      <c r="N317" s="92">
        <v>150000</v>
      </c>
      <c r="O317" s="92">
        <v>0</v>
      </c>
    </row>
    <row r="318" spans="8:17" ht="45" hidden="1" x14ac:dyDescent="0.2">
      <c r="H318" s="55" t="s">
        <v>516</v>
      </c>
      <c r="I318" s="54" t="s">
        <v>176</v>
      </c>
      <c r="J318" s="56">
        <v>0</v>
      </c>
      <c r="K318" s="92">
        <v>4248419.47</v>
      </c>
      <c r="L318" s="92">
        <v>0</v>
      </c>
      <c r="M318" s="92"/>
      <c r="N318" s="92">
        <v>4248419.47</v>
      </c>
      <c r="O318" s="92">
        <v>4248419.47</v>
      </c>
    </row>
    <row r="319" spans="8:17" ht="56.25" hidden="1" x14ac:dyDescent="0.2">
      <c r="H319" s="67" t="s">
        <v>593</v>
      </c>
      <c r="I319" s="68" t="s">
        <v>594</v>
      </c>
      <c r="J319" s="69">
        <v>0</v>
      </c>
      <c r="K319" s="92">
        <v>100000</v>
      </c>
      <c r="L319" s="92">
        <v>0</v>
      </c>
      <c r="M319" s="92"/>
      <c r="N319" s="92">
        <v>100000</v>
      </c>
      <c r="O319" s="92">
        <v>0</v>
      </c>
    </row>
    <row r="320" spans="8:17" ht="33.75" hidden="1" x14ac:dyDescent="0.2">
      <c r="H320" s="67" t="s">
        <v>595</v>
      </c>
      <c r="I320" s="68" t="s">
        <v>596</v>
      </c>
      <c r="J320" s="69">
        <v>0</v>
      </c>
      <c r="K320" s="92">
        <v>50000</v>
      </c>
      <c r="L320" s="92">
        <v>0</v>
      </c>
      <c r="M320" s="92"/>
      <c r="N320" s="92">
        <v>50000</v>
      </c>
      <c r="O320" s="92">
        <v>0</v>
      </c>
    </row>
    <row r="321" spans="8:15" ht="33.75" hidden="1" x14ac:dyDescent="0.2">
      <c r="H321" s="55" t="s">
        <v>597</v>
      </c>
      <c r="I321" s="54" t="s">
        <v>560</v>
      </c>
      <c r="J321" s="56">
        <v>0</v>
      </c>
      <c r="K321" s="92">
        <v>3294838.29</v>
      </c>
      <c r="L321" s="92">
        <v>0</v>
      </c>
      <c r="M321" s="92"/>
      <c r="N321" s="92">
        <v>3294838.29</v>
      </c>
      <c r="O321" s="92">
        <v>3294838.29</v>
      </c>
    </row>
    <row r="322" spans="8:15" ht="33.75" hidden="1" x14ac:dyDescent="0.2">
      <c r="H322" s="55" t="s">
        <v>598</v>
      </c>
      <c r="I322" s="54" t="s">
        <v>562</v>
      </c>
      <c r="J322" s="56">
        <v>0</v>
      </c>
      <c r="K322" s="92">
        <v>3252393.21</v>
      </c>
      <c r="L322" s="92">
        <v>0</v>
      </c>
      <c r="M322" s="92"/>
      <c r="N322" s="92">
        <v>3252393.21</v>
      </c>
      <c r="O322" s="92">
        <v>3252393.21</v>
      </c>
    </row>
    <row r="323" spans="8:15" ht="33.75" hidden="1" x14ac:dyDescent="0.2">
      <c r="H323" s="55" t="s">
        <v>599</v>
      </c>
      <c r="I323" s="54" t="s">
        <v>564</v>
      </c>
      <c r="J323" s="56">
        <v>0</v>
      </c>
      <c r="K323" s="92">
        <v>166990.98000000001</v>
      </c>
      <c r="L323" s="92">
        <v>0</v>
      </c>
      <c r="M323" s="92"/>
      <c r="N323" s="92">
        <v>166990.98000000001</v>
      </c>
      <c r="O323" s="92">
        <v>166990.98000000001</v>
      </c>
    </row>
    <row r="324" spans="8:15" ht="45" hidden="1" x14ac:dyDescent="0.2">
      <c r="H324" s="55" t="s">
        <v>600</v>
      </c>
      <c r="I324" s="54" t="s">
        <v>554</v>
      </c>
      <c r="J324" s="56">
        <v>0</v>
      </c>
      <c r="K324" s="92">
        <v>307669</v>
      </c>
      <c r="L324" s="92">
        <v>0</v>
      </c>
      <c r="M324" s="92"/>
      <c r="N324" s="92">
        <v>307669</v>
      </c>
      <c r="O324" s="92">
        <v>307669</v>
      </c>
    </row>
    <row r="325" spans="8:15" ht="78.75" hidden="1" x14ac:dyDescent="0.2">
      <c r="H325" s="97" t="s">
        <v>601</v>
      </c>
      <c r="I325" s="98" t="s">
        <v>602</v>
      </c>
      <c r="J325" s="99">
        <v>2000</v>
      </c>
      <c r="K325" s="92">
        <v>2000</v>
      </c>
      <c r="L325" s="92">
        <v>975</v>
      </c>
      <c r="M325" s="92"/>
      <c r="N325" s="92">
        <v>375</v>
      </c>
      <c r="O325" s="92">
        <v>100</v>
      </c>
    </row>
    <row r="326" spans="8:15" ht="56.25" hidden="1" x14ac:dyDescent="0.2">
      <c r="H326" s="97" t="s">
        <v>603</v>
      </c>
      <c r="I326" s="100" t="s">
        <v>604</v>
      </c>
      <c r="J326" s="99">
        <v>320378</v>
      </c>
      <c r="K326" s="92">
        <v>320378</v>
      </c>
      <c r="L326" s="92">
        <v>80085</v>
      </c>
      <c r="M326" s="92"/>
      <c r="N326" s="92">
        <v>80104</v>
      </c>
      <c r="O326" s="92">
        <v>113815</v>
      </c>
    </row>
    <row r="327" spans="8:15" ht="56.25" hidden="1" x14ac:dyDescent="0.2">
      <c r="H327" s="97" t="s">
        <v>605</v>
      </c>
      <c r="I327" s="100" t="s">
        <v>606</v>
      </c>
      <c r="J327" s="99">
        <v>475000</v>
      </c>
      <c r="K327" s="92">
        <v>475000</v>
      </c>
      <c r="L327" s="92">
        <v>118750</v>
      </c>
      <c r="M327" s="92"/>
      <c r="N327" s="92">
        <v>118750</v>
      </c>
      <c r="O327" s="92">
        <v>212500</v>
      </c>
    </row>
    <row r="328" spans="8:15" ht="78.75" hidden="1" x14ac:dyDescent="0.2">
      <c r="H328" s="97" t="s">
        <v>607</v>
      </c>
      <c r="I328" s="98" t="s">
        <v>608</v>
      </c>
      <c r="J328" s="99">
        <v>9500</v>
      </c>
      <c r="K328" s="92">
        <v>9500</v>
      </c>
      <c r="L328" s="92">
        <v>3625</v>
      </c>
      <c r="M328" s="92"/>
      <c r="N328" s="92">
        <v>2125</v>
      </c>
      <c r="O328" s="92">
        <v>4000</v>
      </c>
    </row>
    <row r="329" spans="8:15" ht="67.5" hidden="1" x14ac:dyDescent="0.2">
      <c r="H329" s="97" t="s">
        <v>609</v>
      </c>
      <c r="I329" s="98" t="s">
        <v>610</v>
      </c>
      <c r="J329" s="99">
        <v>0</v>
      </c>
      <c r="K329" s="92">
        <v>16400</v>
      </c>
      <c r="L329" s="92">
        <v>800</v>
      </c>
      <c r="M329" s="92"/>
      <c r="N329" s="92">
        <v>200</v>
      </c>
      <c r="O329" s="92">
        <v>600</v>
      </c>
    </row>
    <row r="330" spans="8:15" ht="45" hidden="1" x14ac:dyDescent="0.2">
      <c r="H330" s="97" t="s">
        <v>611</v>
      </c>
      <c r="I330" s="100" t="s">
        <v>612</v>
      </c>
      <c r="J330" s="99">
        <v>161615</v>
      </c>
      <c r="K330" s="92">
        <v>160208</v>
      </c>
      <c r="L330" s="92">
        <v>42394.5</v>
      </c>
      <c r="M330" s="92"/>
      <c r="N330" s="92">
        <v>46610.5</v>
      </c>
      <c r="O330" s="92">
        <v>51061</v>
      </c>
    </row>
    <row r="331" spans="8:15" ht="67.5" hidden="1" x14ac:dyDescent="0.2">
      <c r="H331" s="97" t="s">
        <v>613</v>
      </c>
      <c r="I331" s="100" t="s">
        <v>614</v>
      </c>
      <c r="J331" s="99">
        <v>0</v>
      </c>
      <c r="K331" s="92">
        <v>22027.98</v>
      </c>
      <c r="L331" s="92">
        <v>200</v>
      </c>
      <c r="M331" s="92"/>
      <c r="N331" s="92">
        <v>21627.98</v>
      </c>
      <c r="O331" s="92">
        <v>21627.98</v>
      </c>
    </row>
    <row r="332" spans="8:15" ht="78.75" hidden="1" x14ac:dyDescent="0.2">
      <c r="H332" s="97" t="s">
        <v>615</v>
      </c>
      <c r="I332" s="98" t="s">
        <v>616</v>
      </c>
      <c r="J332" s="99">
        <v>0</v>
      </c>
      <c r="K332" s="92">
        <v>1559120</v>
      </c>
      <c r="L332" s="92">
        <v>0</v>
      </c>
      <c r="M332" s="92"/>
      <c r="N332" s="92">
        <v>965120</v>
      </c>
      <c r="O332" s="92">
        <v>965120</v>
      </c>
    </row>
    <row r="333" spans="8:15" ht="78.75" hidden="1" x14ac:dyDescent="0.2">
      <c r="H333" s="97" t="s">
        <v>617</v>
      </c>
      <c r="I333" s="98" t="s">
        <v>618</v>
      </c>
      <c r="J333" s="99">
        <v>655000</v>
      </c>
      <c r="K333" s="92">
        <v>2251614</v>
      </c>
      <c r="L333" s="92">
        <v>335379</v>
      </c>
      <c r="M333" s="92"/>
      <c r="N333" s="92">
        <v>580195</v>
      </c>
      <c r="O333" s="92">
        <v>483496</v>
      </c>
    </row>
    <row r="334" spans="8:15" ht="33.75" hidden="1" x14ac:dyDescent="0.2">
      <c r="H334" s="55" t="s">
        <v>619</v>
      </c>
      <c r="I334" s="54" t="s">
        <v>620</v>
      </c>
      <c r="J334" s="56">
        <v>61095000</v>
      </c>
      <c r="K334" s="92">
        <v>61095000</v>
      </c>
      <c r="L334" s="92">
        <v>13347070</v>
      </c>
      <c r="M334" s="92"/>
      <c r="N334" s="92">
        <v>18996689</v>
      </c>
      <c r="O334" s="92">
        <v>32343759</v>
      </c>
    </row>
    <row r="335" spans="8:15" ht="33.75" hidden="1" x14ac:dyDescent="0.2">
      <c r="H335" s="55" t="s">
        <v>621</v>
      </c>
      <c r="I335" s="54" t="s">
        <v>622</v>
      </c>
      <c r="J335" s="56">
        <v>14491000</v>
      </c>
      <c r="K335" s="92">
        <v>14491000</v>
      </c>
      <c r="L335" s="92">
        <v>3780690</v>
      </c>
      <c r="M335" s="92"/>
      <c r="N335" s="92">
        <v>3819184</v>
      </c>
      <c r="O335" s="92">
        <v>7599874</v>
      </c>
    </row>
    <row r="336" spans="8:15" ht="22.5" hidden="1" x14ac:dyDescent="0.2">
      <c r="H336" s="55" t="s">
        <v>490</v>
      </c>
      <c r="I336" s="54" t="s">
        <v>491</v>
      </c>
      <c r="J336" s="56">
        <v>0</v>
      </c>
      <c r="K336" s="92">
        <v>122800</v>
      </c>
      <c r="L336" s="92">
        <v>0</v>
      </c>
      <c r="M336" s="92"/>
      <c r="N336" s="92">
        <v>122800</v>
      </c>
      <c r="O336" s="92">
        <v>122800</v>
      </c>
    </row>
    <row r="337" spans="8:16" hidden="1" x14ac:dyDescent="0.2">
      <c r="H337" s="65" t="s">
        <v>44</v>
      </c>
      <c r="I337" s="66"/>
      <c r="J337" s="57">
        <v>77409493</v>
      </c>
      <c r="K337" s="125">
        <v>92145358.930000007</v>
      </c>
      <c r="L337" s="125">
        <v>17709968.5</v>
      </c>
      <c r="M337" s="125"/>
      <c r="N337" s="125">
        <v>36324091.43</v>
      </c>
      <c r="O337" s="125">
        <v>53189063.93</v>
      </c>
    </row>
    <row r="338" spans="8:16" hidden="1" x14ac:dyDescent="0.2"/>
    <row r="339" spans="8:16" hidden="1" x14ac:dyDescent="0.2">
      <c r="K339" s="126">
        <f>K340-K304</f>
        <v>-22574</v>
      </c>
      <c r="L339" s="126">
        <f t="shared" ref="L339:O339" si="23">L340-L304</f>
        <v>2108</v>
      </c>
      <c r="M339" s="126"/>
      <c r="N339" s="126">
        <f t="shared" si="23"/>
        <v>842768.98</v>
      </c>
      <c r="O339" s="126">
        <f t="shared" si="23"/>
        <v>-1066894.3200000003</v>
      </c>
    </row>
    <row r="340" spans="8:16" hidden="1" x14ac:dyDescent="0.2">
      <c r="I340" s="52" t="s">
        <v>504</v>
      </c>
      <c r="J340" s="101">
        <f>SUM(J325:J333)</f>
        <v>1623493</v>
      </c>
      <c r="K340" s="126">
        <f t="shared" ref="K340:O340" si="24">SUM(K325:K333)</f>
        <v>4816247.9800000004</v>
      </c>
      <c r="L340" s="126">
        <f t="shared" si="24"/>
        <v>582208.5</v>
      </c>
      <c r="M340" s="126"/>
      <c r="N340" s="126">
        <f t="shared" si="24"/>
        <v>1815107.48</v>
      </c>
      <c r="O340" s="126">
        <f t="shared" si="24"/>
        <v>1852319.98</v>
      </c>
    </row>
    <row r="341" spans="8:16" hidden="1" x14ac:dyDescent="0.2">
      <c r="I341" s="53" t="s">
        <v>505</v>
      </c>
    </row>
    <row r="342" spans="8:16" hidden="1" x14ac:dyDescent="0.2"/>
    <row r="344" spans="8:16" x14ac:dyDescent="0.2">
      <c r="L344" s="126">
        <f t="shared" ref="L344:M344" si="25">L301+L304</f>
        <v>2216329.11</v>
      </c>
      <c r="M344" s="126">
        <f t="shared" si="25"/>
        <v>4028769.87</v>
      </c>
      <c r="N344" s="126">
        <f>N301+N304</f>
        <v>2150594.06</v>
      </c>
      <c r="O344" s="126">
        <f>O301+O304</f>
        <v>7112185.6600000001</v>
      </c>
      <c r="P344" s="126">
        <f>P301+P304</f>
        <v>8395693.040000001</v>
      </c>
    </row>
  </sheetData>
  <mergeCells count="3">
    <mergeCell ref="A252:A254"/>
    <mergeCell ref="H300:H302"/>
    <mergeCell ref="A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консолидация</vt:lpstr>
      <vt:lpstr>по КЦСР</vt:lpstr>
      <vt:lpstr>консолидация!Заголовки_для_печати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2016-10-13T05:02:04Z</cp:lastPrinted>
  <dcterms:created xsi:type="dcterms:W3CDTF">2002-03-11T10:22:12Z</dcterms:created>
  <dcterms:modified xsi:type="dcterms:W3CDTF">2016-11-02T03:38:50Z</dcterms:modified>
</cp:coreProperties>
</file>