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</definedNames>
  <calcPr calcId="144525" iterate="1"/>
</workbook>
</file>

<file path=xl/calcChain.xml><?xml version="1.0" encoding="utf-8"?>
<calcChain xmlns="http://schemas.openxmlformats.org/spreadsheetml/2006/main">
  <c r="M65" i="5" l="1"/>
  <c r="L65" i="5"/>
  <c r="F65" i="5"/>
  <c r="I64" i="5" l="1"/>
  <c r="I27" i="5"/>
  <c r="I28" i="5"/>
  <c r="D64" i="5"/>
  <c r="D51" i="5"/>
  <c r="D53" i="5"/>
  <c r="I15" i="5" l="1"/>
  <c r="J15" i="5" s="1"/>
  <c r="I12" i="5"/>
  <c r="J12" i="5" s="1"/>
  <c r="K64" i="5"/>
  <c r="H64" i="5"/>
  <c r="G64" i="5"/>
  <c r="E64" i="5"/>
  <c r="N63" i="5"/>
  <c r="J62" i="5"/>
  <c r="L62" i="5" s="1"/>
  <c r="J63" i="5"/>
  <c r="L63" i="5" s="1"/>
  <c r="F62" i="5"/>
  <c r="F63" i="5"/>
  <c r="M38" i="5"/>
  <c r="J13" i="5"/>
  <c r="J14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L16" i="5"/>
  <c r="M16" i="5"/>
  <c r="F16" i="5"/>
  <c r="N62" i="5" l="1"/>
  <c r="N65" i="5"/>
  <c r="J64" i="5"/>
  <c r="N16" i="5"/>
  <c r="M62" i="5"/>
  <c r="M63" i="5"/>
  <c r="W13" i="5" l="1"/>
  <c r="W14" i="5"/>
  <c r="W15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4" i="5"/>
  <c r="W12" i="5"/>
  <c r="M26" i="5"/>
  <c r="M40" i="5"/>
  <c r="L57" i="5"/>
  <c r="N40" i="5"/>
  <c r="N57" i="5"/>
  <c r="F57" i="5"/>
  <c r="M57" i="5"/>
  <c r="F40" i="5"/>
  <c r="L40" i="5"/>
  <c r="N64" i="5" l="1"/>
  <c r="N61" i="5"/>
  <c r="N60" i="5"/>
  <c r="N59" i="5"/>
  <c r="N58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4" i="5"/>
  <c r="N13" i="5"/>
  <c r="N12" i="5"/>
  <c r="L13" i="5"/>
  <c r="M13" i="5"/>
  <c r="L14" i="5"/>
  <c r="M14" i="5"/>
  <c r="L15" i="5"/>
  <c r="M15" i="5"/>
  <c r="N15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L39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L50" i="5"/>
  <c r="L51" i="5"/>
  <c r="M51" i="5"/>
  <c r="L52" i="5"/>
  <c r="M52" i="5"/>
  <c r="L53" i="5"/>
  <c r="M53" i="5"/>
  <c r="L54" i="5"/>
  <c r="M54" i="5"/>
  <c r="L55" i="5"/>
  <c r="M55" i="5"/>
  <c r="L56" i="5"/>
  <c r="M56" i="5"/>
  <c r="L58" i="5"/>
  <c r="M58" i="5"/>
  <c r="L59" i="5"/>
  <c r="M59" i="5"/>
  <c r="L60" i="5"/>
  <c r="M60" i="5"/>
  <c r="L61" i="5"/>
  <c r="M61" i="5"/>
  <c r="L64" i="5"/>
  <c r="M64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8" i="5"/>
  <c r="F59" i="5"/>
  <c r="F60" i="5"/>
  <c r="F61" i="5"/>
  <c r="F64" i="5"/>
  <c r="F12" i="5"/>
  <c r="M12" i="5"/>
  <c r="L12" i="5"/>
</calcChain>
</file>

<file path=xl/sharedStrings.xml><?xml version="1.0" encoding="utf-8"?>
<sst xmlns="http://schemas.openxmlformats.org/spreadsheetml/2006/main" count="282" uniqueCount="147">
  <si>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</si>
  <si>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</si>
  <si>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</si>
  <si>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</si>
  <si>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</si>
  <si>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</si>
  <si>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</si>
  <si>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</si>
  <si>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</si>
  <si>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</si>
  <si>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</si>
  <si>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</si>
  <si>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</si>
  <si>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</si>
  <si>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</si>
  <si>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</si>
  <si>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</si>
  <si>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</si>
  <si>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</si>
  <si>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</si>
  <si>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</si>
  <si>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</si>
  <si>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</si>
  <si>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</si>
  <si>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</si>
  <si>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</si>
  <si>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</si>
  <si>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</si>
  <si>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</si>
  <si>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</si>
  <si>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</si>
  <si>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</si>
  <si>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</si>
  <si>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</si>
  <si>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</si>
  <si>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</si>
  <si>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</si>
  <si>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</si>
  <si>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</si>
  <si>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</si>
  <si>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</si>
  <si>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</si>
  <si>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</si>
  <si>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</si>
  <si>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</si>
  <si>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</si>
  <si>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</si>
  <si>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</si>
  <si>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</si>
  <si>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</si>
  <si>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</si>
  <si>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</si>
  <si>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</si>
  <si>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</si>
  <si>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</si>
  <si>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</si>
  <si>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</si>
  <si>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</si>
  <si>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</si>
  <si>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</si>
  <si>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Итого</t>
  </si>
  <si>
    <t>Утвержденный годовой план на 2014 год</t>
  </si>
  <si>
    <t>Отклонение</t>
  </si>
  <si>
    <t>Уточненный  план 1 квартала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</si>
  <si>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</si>
  <si>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</si>
  <si>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</si>
  <si>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</si>
  <si>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</si>
  <si>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</si>
  <si>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</si>
  <si>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</si>
  <si>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</si>
  <si>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</si>
  <si>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</si>
  <si>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</si>
  <si>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</si>
  <si>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</si>
  <si>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</si>
  <si>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</si>
  <si>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</si>
  <si>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</si>
  <si>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</si>
  <si>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исп. Кристель И.В., тел. 2 44 03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</si>
  <si>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</si>
  <si>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</si>
  <si>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</si>
  <si>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</si>
  <si>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</si>
  <si>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</si>
  <si>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</si>
  <si>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</si>
  <si>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</si>
  <si>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</si>
  <si>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</si>
  <si>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</si>
  <si>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</si>
  <si>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</si>
  <si>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</si>
  <si>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</si>
  <si>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</si>
  <si>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</si>
  <si>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</si>
  <si>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09</t>
  </si>
  <si>
    <t>0901</t>
  </si>
  <si>
    <t>Стационарная медицинская помощь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</si>
  <si>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</si>
  <si>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</si>
  <si>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</si>
  <si>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</si>
  <si>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</si>
  <si>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</si>
  <si>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</si>
  <si>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</si>
  <si>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</si>
  <si>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</si>
  <si>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</si>
  <si>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</si>
  <si>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1400</t>
  </si>
  <si>
    <t>МЕЖБЮДЖЕТНЫЕ ТРАНСФЕРТЫ ОБЩЕГО ХАРАКТЕРА</t>
  </si>
  <si>
    <t>Дата печати 14.04.2014 (16:28:46)</t>
  </si>
  <si>
    <t>Бюджет: Консолидированный</t>
  </si>
  <si>
    <t>0900</t>
  </si>
  <si>
    <t>ЗДРАВООХРАНЕНИЕ</t>
  </si>
  <si>
    <t>Уточненный  годовой план на 2014 год</t>
  </si>
  <si>
    <t>Уточненный  план 2 квартала</t>
  </si>
  <si>
    <t>Утв. план ассигнования 2014  год</t>
  </si>
  <si>
    <t>Ассигнования 2014  год</t>
  </si>
  <si>
    <t>Распр. КП - расходы 1кв</t>
  </si>
  <si>
    <t>Распр. КП - расходы 2кв</t>
  </si>
  <si>
    <t>Всего выбытий (бух.уч.)</t>
  </si>
  <si>
    <t/>
  </si>
  <si>
    <t>0604</t>
  </si>
  <si>
    <t>1101</t>
  </si>
  <si>
    <t>Прикладные научные исследования в области охраны окружающей среды</t>
  </si>
  <si>
    <t>Физическая культура</t>
  </si>
  <si>
    <t>ФИЗИЧЕСКАЯ КУЛЬТУРА И СПОРТ</t>
  </si>
  <si>
    <t>Уточненный  план 3 квартала</t>
  </si>
  <si>
    <t>Уточненный  план 9 месяцев</t>
  </si>
  <si>
    <t>Исполнено за 9 месяцев</t>
  </si>
  <si>
    <t>Остаток от плана 9 месяцев</t>
  </si>
  <si>
    <t>0105</t>
  </si>
  <si>
    <t>1403</t>
  </si>
  <si>
    <t>Судебная система</t>
  </si>
  <si>
    <t>Прочие межбюджетные трансферты бюджетам субъектов Российской Федерации и муниципальных образований общего характера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</si>
  <si>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9 месяцев 2014 года, руб.</t>
    </r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</si>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</sst>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6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MS Sans Serif"/>
      <family val="2"/>
      <charset val="204"/>
    </font>
    <font>
      <i/>
      <sz val="8"/>
      <name val="Times New Roman"/>
      <family val="1"/>
      <charset val="204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9" fontId="13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3" fillId="0" borderId="0" xfId="0" applyNumberFormat="1" applyFont="1"/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topLeftCell="B1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17" sqref="C17"/>
    </sheetView>
  </sheetViews>
  <sheetFormatPr defaultRowHeight="12.75" outlineLevelRow="1" x14ac:dyDescent="0.2"/>
  <cols>
    <col min="1" max="1" width="6.7109375" style="9" hidden="1" customWidth="1"/>
    <col min="2" max="2" width="6.7109375" style="9" customWidth="1"/>
    <col min="3" max="3" width="30.7109375" style="9" customWidth="1"/>
    <col min="4" max="6" width="12.28515625" style="9" customWidth="1"/>
    <col min="7" max="9" width="12.28515625" style="9" hidden="1" customWidth="1"/>
    <col min="10" max="12" width="12.28515625" style="9" customWidth="1"/>
    <col min="13" max="14" width="8.7109375" style="9" customWidth="1"/>
    <col min="15" max="15" width="9.140625" style="9"/>
    <col min="16" max="23" width="0" style="9" hidden="1" customWidth="1"/>
    <col min="24" max="16384" width="9.140625" style="9"/>
  </cols>
  <sheetData>
    <row r="1" spans="1:23" ht="12.7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8"/>
      <c r="N1" s="8"/>
    </row>
    <row r="2" spans="1:23" ht="38.25" customHeight="1" x14ac:dyDescent="0.3">
      <c r="A2" s="10" t="s">
        <v>1</v>
      </c>
      <c r="B2" s="49" t="s">
        <v>145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3" ht="18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3" ht="14.25" hidden="1" x14ac:dyDescent="0.2">
      <c r="A4" s="3" t="s">
        <v>2</v>
      </c>
      <c r="B4" s="1"/>
      <c r="C4" s="1"/>
      <c r="D4" s="1"/>
      <c r="E4" s="2"/>
      <c r="F4" s="2"/>
      <c r="G4" s="2"/>
      <c r="H4" s="2"/>
      <c r="I4" s="2"/>
      <c r="J4" s="1"/>
      <c r="K4" s="2"/>
      <c r="L4" s="2"/>
      <c r="M4" s="2"/>
      <c r="N4" s="2"/>
    </row>
    <row r="5" spans="1:23" hidden="1" x14ac:dyDescent="0.2">
      <c r="A5" s="8" t="s">
        <v>120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23" hidden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3" ht="12.75" hidden="1" customHeight="1" x14ac:dyDescent="0.2">
      <c r="A7" s="11" t="s">
        <v>121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23" ht="12.75" hidden="1" customHeight="1" x14ac:dyDescent="0.2">
      <c r="A8" s="11" t="s">
        <v>113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23" hidden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3" x14ac:dyDescent="0.2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23" ht="52.5" x14ac:dyDescent="0.2">
      <c r="A11" s="13" t="s">
        <v>4</v>
      </c>
      <c r="B11" s="13" t="s">
        <v>5</v>
      </c>
      <c r="C11" s="13" t="s">
        <v>6</v>
      </c>
      <c r="D11" s="4" t="s">
        <v>61</v>
      </c>
      <c r="E11" s="4" t="s">
        <v>124</v>
      </c>
      <c r="F11" s="4" t="s">
        <v>62</v>
      </c>
      <c r="G11" s="4" t="s">
        <v>63</v>
      </c>
      <c r="H11" s="4" t="s">
        <v>125</v>
      </c>
      <c r="I11" s="4" t="s">
        <v>137</v>
      </c>
      <c r="J11" s="4" t="s">
        <v>138</v>
      </c>
      <c r="K11" s="4" t="s">
        <v>139</v>
      </c>
      <c r="L11" s="4" t="s">
        <v>140</v>
      </c>
      <c r="M11" s="4" t="s">
        <v>64</v>
      </c>
      <c r="N11" s="4" t="s">
        <v>65</v>
      </c>
      <c r="P11" s="28" t="s">
        <v>4</v>
      </c>
      <c r="Q11" s="28" t="s">
        <v>5</v>
      </c>
      <c r="R11" s="28" t="s">
        <v>126</v>
      </c>
      <c r="S11" s="28" t="s">
        <v>127</v>
      </c>
      <c r="T11" s="28" t="s">
        <v>128</v>
      </c>
      <c r="U11" s="28" t="s">
        <v>129</v>
      </c>
      <c r="V11" s="28" t="s">
        <v>130</v>
      </c>
    </row>
    <row r="12" spans="1:23" ht="25.5" x14ac:dyDescent="0.2">
      <c r="A12" s="14" t="s">
        <v>7</v>
      </c>
      <c r="B12" s="26" t="s">
        <v>70</v>
      </c>
      <c r="C12" s="5" t="s">
        <v>66</v>
      </c>
      <c r="D12" s="23">
        <v>129437498.83</v>
      </c>
      <c r="E12" s="23">
        <v>147598375.00999999</v>
      </c>
      <c r="F12" s="23">
        <f>E12-D12</f>
        <v>18160876.179999992</v>
      </c>
      <c r="G12" s="23">
        <v>26980249.91</v>
      </c>
      <c r="H12" s="23">
        <v>32867962.98</v>
      </c>
      <c r="I12" s="23">
        <f>36616626.38-13176</f>
        <v>36603450.380000003</v>
      </c>
      <c r="J12" s="23">
        <f>G12+H12+I12</f>
        <v>96451663.270000011</v>
      </c>
      <c r="K12" s="23">
        <v>92688192.75</v>
      </c>
      <c r="L12" s="23">
        <f>J12-K12</f>
        <v>3763470.5200000107</v>
      </c>
      <c r="M12" s="15">
        <f>K12/J12</f>
        <v>0.96098076080383588</v>
      </c>
      <c r="N12" s="15">
        <f>K12/K64</f>
        <v>0.10472964735486918</v>
      </c>
      <c r="P12" s="29" t="s">
        <v>7</v>
      </c>
      <c r="Q12" s="30" t="s">
        <v>131</v>
      </c>
      <c r="R12" s="31">
        <v>129437498.83</v>
      </c>
      <c r="S12" s="31">
        <v>134281480.56999999</v>
      </c>
      <c r="T12" s="31">
        <v>27085982.510000002</v>
      </c>
      <c r="U12" s="31">
        <v>33104530.579999998</v>
      </c>
      <c r="V12" s="31">
        <v>57248293.710000001</v>
      </c>
      <c r="W12" s="38">
        <f>R12-D12</f>
        <v>0</v>
      </c>
    </row>
    <row r="13" spans="1:23" ht="45" outlineLevel="1" x14ac:dyDescent="0.2">
      <c r="A13" s="16" t="s">
        <v>7</v>
      </c>
      <c r="B13" s="17" t="s">
        <v>8</v>
      </c>
      <c r="C13" s="16" t="s">
        <v>9</v>
      </c>
      <c r="D13" s="24">
        <v>14180080</v>
      </c>
      <c r="E13" s="24">
        <v>13704836.93</v>
      </c>
      <c r="F13" s="24">
        <f t="shared" ref="F13:F65" si="0">E13-D13</f>
        <v>-475243.0700000003</v>
      </c>
      <c r="G13" s="24">
        <v>2535590.42</v>
      </c>
      <c r="H13" s="24">
        <v>3660315.15</v>
      </c>
      <c r="I13" s="24">
        <v>3644465.45</v>
      </c>
      <c r="J13" s="24">
        <f t="shared" ref="J13:J64" si="1">G13+H13+I13</f>
        <v>9840371.0199999996</v>
      </c>
      <c r="K13" s="24">
        <v>9553567.1699999999</v>
      </c>
      <c r="L13" s="24">
        <f t="shared" ref="L13:L65" si="2">J13-K13</f>
        <v>286803.84999999963</v>
      </c>
      <c r="M13" s="18">
        <f t="shared" ref="M13:M65" si="3">K13/J13</f>
        <v>0.97085436622083787</v>
      </c>
      <c r="N13" s="18">
        <f>K13/K64</f>
        <v>1.0794705247882348E-2</v>
      </c>
      <c r="P13" s="32" t="s">
        <v>7</v>
      </c>
      <c r="Q13" s="33" t="s">
        <v>8</v>
      </c>
      <c r="R13" s="34">
        <v>14180080</v>
      </c>
      <c r="S13" s="34">
        <v>14186496</v>
      </c>
      <c r="T13" s="34">
        <v>2535590.42</v>
      </c>
      <c r="U13" s="34">
        <v>3660315.15</v>
      </c>
      <c r="V13" s="34">
        <v>6011689.0800000001</v>
      </c>
      <c r="W13" s="38">
        <f t="shared" ref="W13:W64" si="4">R13-D13</f>
        <v>0</v>
      </c>
    </row>
    <row r="14" spans="1:23" ht="56.25" outlineLevel="1" x14ac:dyDescent="0.2">
      <c r="A14" s="16" t="s">
        <v>7</v>
      </c>
      <c r="B14" s="17" t="s">
        <v>10</v>
      </c>
      <c r="C14" s="16" t="s">
        <v>11</v>
      </c>
      <c r="D14" s="24">
        <v>4270473.2699999996</v>
      </c>
      <c r="E14" s="24">
        <v>3975436.27</v>
      </c>
      <c r="F14" s="24">
        <f t="shared" si="0"/>
        <v>-295036.99999999953</v>
      </c>
      <c r="G14" s="24">
        <v>801221.69</v>
      </c>
      <c r="H14" s="24">
        <v>1003899.8</v>
      </c>
      <c r="I14" s="24">
        <v>1085906.72</v>
      </c>
      <c r="J14" s="24">
        <f t="shared" si="1"/>
        <v>2891028.21</v>
      </c>
      <c r="K14" s="24">
        <v>2684026.19</v>
      </c>
      <c r="L14" s="24">
        <f t="shared" si="2"/>
        <v>207002.02000000002</v>
      </c>
      <c r="M14" s="18">
        <f t="shared" si="3"/>
        <v>0.92839847799340569</v>
      </c>
      <c r="N14" s="18">
        <f>K14/K64</f>
        <v>3.0327176313396523E-3</v>
      </c>
      <c r="P14" s="32" t="s">
        <v>7</v>
      </c>
      <c r="Q14" s="33" t="s">
        <v>10</v>
      </c>
      <c r="R14" s="34">
        <v>4270473.2699999996</v>
      </c>
      <c r="S14" s="34">
        <v>4059281.27</v>
      </c>
      <c r="T14" s="34">
        <v>862101.69</v>
      </c>
      <c r="U14" s="34">
        <v>1032629.8</v>
      </c>
      <c r="V14" s="34">
        <v>1674673.67</v>
      </c>
      <c r="W14" s="38">
        <f t="shared" si="4"/>
        <v>0</v>
      </c>
    </row>
    <row r="15" spans="1:23" ht="67.5" outlineLevel="1" x14ac:dyDescent="0.2">
      <c r="A15" s="16" t="s">
        <v>7</v>
      </c>
      <c r="B15" s="17" t="s">
        <v>12</v>
      </c>
      <c r="C15" s="16" t="s">
        <v>13</v>
      </c>
      <c r="D15" s="24">
        <v>59990664.170000002</v>
      </c>
      <c r="E15" s="24">
        <v>65183044.359999999</v>
      </c>
      <c r="F15" s="24">
        <f t="shared" si="0"/>
        <v>5192380.1899999976</v>
      </c>
      <c r="G15" s="24">
        <v>13178112.77</v>
      </c>
      <c r="H15" s="24">
        <v>16418600.060000001</v>
      </c>
      <c r="I15" s="24">
        <f>16650227.66-13176</f>
        <v>16637051.66</v>
      </c>
      <c r="J15" s="24">
        <f t="shared" si="1"/>
        <v>46233764.489999995</v>
      </c>
      <c r="K15" s="24">
        <v>44289444.219999999</v>
      </c>
      <c r="L15" s="24">
        <f t="shared" si="2"/>
        <v>1944320.2699999958</v>
      </c>
      <c r="M15" s="18">
        <f t="shared" si="3"/>
        <v>0.95794588021443638</v>
      </c>
      <c r="N15" s="18">
        <f t="shared" ref="N15" si="5">K15/K64</f>
        <v>5.004324431283886E-2</v>
      </c>
      <c r="P15" s="32" t="s">
        <v>7</v>
      </c>
      <c r="Q15" s="33" t="s">
        <v>12</v>
      </c>
      <c r="R15" s="34">
        <v>59990664.170000002</v>
      </c>
      <c r="S15" s="34">
        <v>63115551.210000001</v>
      </c>
      <c r="T15" s="34">
        <v>13228932.369999999</v>
      </c>
      <c r="U15" s="34">
        <v>16551474.460000001</v>
      </c>
      <c r="V15" s="34">
        <v>28582578.899999999</v>
      </c>
      <c r="W15" s="38">
        <f t="shared" si="4"/>
        <v>0</v>
      </c>
    </row>
    <row r="16" spans="1:23" outlineLevel="1" x14ac:dyDescent="0.2">
      <c r="A16" s="16"/>
      <c r="B16" s="17" t="s">
        <v>141</v>
      </c>
      <c r="C16" s="16" t="s">
        <v>143</v>
      </c>
      <c r="D16" s="24">
        <v>0</v>
      </c>
      <c r="E16" s="24">
        <v>12000</v>
      </c>
      <c r="F16" s="24">
        <f t="shared" si="0"/>
        <v>12000</v>
      </c>
      <c r="G16" s="24">
        <v>0</v>
      </c>
      <c r="H16" s="24">
        <v>0</v>
      </c>
      <c r="I16" s="24">
        <v>12000</v>
      </c>
      <c r="J16" s="24">
        <f t="shared" si="1"/>
        <v>12000</v>
      </c>
      <c r="K16" s="24">
        <v>0</v>
      </c>
      <c r="L16" s="24">
        <f t="shared" ref="L16" si="6">J16-K16</f>
        <v>12000</v>
      </c>
      <c r="M16" s="18">
        <f t="shared" ref="M16" si="7">K16/J16</f>
        <v>0</v>
      </c>
      <c r="N16" s="18">
        <f>K16/K64</f>
        <v>0</v>
      </c>
      <c r="P16" s="32"/>
      <c r="Q16" s="33"/>
      <c r="R16" s="34"/>
      <c r="S16" s="34"/>
      <c r="T16" s="34"/>
      <c r="U16" s="34"/>
      <c r="V16" s="34"/>
      <c r="W16" s="38"/>
    </row>
    <row r="17" spans="1:23" ht="45" outlineLevel="1" x14ac:dyDescent="0.2">
      <c r="A17" s="16" t="s">
        <v>7</v>
      </c>
      <c r="B17" s="17" t="s">
        <v>84</v>
      </c>
      <c r="C17" s="16" t="s">
        <v>85</v>
      </c>
      <c r="D17" s="24">
        <v>14204810</v>
      </c>
      <c r="E17" s="24">
        <v>14263771</v>
      </c>
      <c r="F17" s="24">
        <f t="shared" si="0"/>
        <v>58961</v>
      </c>
      <c r="G17" s="24">
        <v>3665266</v>
      </c>
      <c r="H17" s="24">
        <v>3028166.3</v>
      </c>
      <c r="I17" s="24">
        <v>3504374.27</v>
      </c>
      <c r="J17" s="24">
        <f t="shared" si="1"/>
        <v>10197806.57</v>
      </c>
      <c r="K17" s="24">
        <v>9979788.8100000005</v>
      </c>
      <c r="L17" s="24">
        <f t="shared" si="2"/>
        <v>218017.75999999978</v>
      </c>
      <c r="M17" s="18">
        <f t="shared" si="3"/>
        <v>0.97862111244182981</v>
      </c>
      <c r="N17" s="18">
        <f>K17/K64</f>
        <v>1.1276298865449286E-2</v>
      </c>
      <c r="P17" s="32" t="s">
        <v>7</v>
      </c>
      <c r="Q17" s="33" t="s">
        <v>84</v>
      </c>
      <c r="R17" s="34">
        <v>14204810</v>
      </c>
      <c r="S17" s="34">
        <v>14218771</v>
      </c>
      <c r="T17" s="34">
        <v>3667299</v>
      </c>
      <c r="U17" s="34">
        <v>3095799.5</v>
      </c>
      <c r="V17" s="34">
        <v>6439895.7400000002</v>
      </c>
      <c r="W17" s="38">
        <f t="shared" si="4"/>
        <v>0</v>
      </c>
    </row>
    <row r="18" spans="1:23" ht="22.5" outlineLevel="1" x14ac:dyDescent="0.2">
      <c r="A18" s="16" t="s">
        <v>7</v>
      </c>
      <c r="B18" s="17" t="s">
        <v>14</v>
      </c>
      <c r="C18" s="16" t="s">
        <v>15</v>
      </c>
      <c r="D18" s="24">
        <v>2848000</v>
      </c>
      <c r="E18" s="24">
        <v>3323191</v>
      </c>
      <c r="F18" s="24">
        <f t="shared" si="0"/>
        <v>475191</v>
      </c>
      <c r="G18" s="24">
        <v>12000</v>
      </c>
      <c r="H18" s="24">
        <v>12000</v>
      </c>
      <c r="I18" s="24">
        <v>3287191</v>
      </c>
      <c r="J18" s="24">
        <f t="shared" si="1"/>
        <v>3311191</v>
      </c>
      <c r="K18" s="24">
        <v>3308551</v>
      </c>
      <c r="L18" s="24">
        <f t="shared" si="2"/>
        <v>2640</v>
      </c>
      <c r="M18" s="18">
        <f t="shared" si="3"/>
        <v>0.99920270380053577</v>
      </c>
      <c r="N18" s="18">
        <f>K18/K64</f>
        <v>3.73837669292133E-3</v>
      </c>
      <c r="P18" s="32" t="s">
        <v>7</v>
      </c>
      <c r="Q18" s="33" t="s">
        <v>14</v>
      </c>
      <c r="R18" s="34">
        <v>2848000</v>
      </c>
      <c r="S18" s="34">
        <v>3208135</v>
      </c>
      <c r="T18" s="34">
        <v>12000</v>
      </c>
      <c r="U18" s="34">
        <v>12000</v>
      </c>
      <c r="V18" s="34">
        <v>24000</v>
      </c>
      <c r="W18" s="38">
        <f t="shared" si="4"/>
        <v>0</v>
      </c>
    </row>
    <row r="19" spans="1:23" outlineLevel="1" x14ac:dyDescent="0.2">
      <c r="A19" s="16" t="s">
        <v>7</v>
      </c>
      <c r="B19" s="17" t="s">
        <v>16</v>
      </c>
      <c r="C19" s="16" t="s">
        <v>17</v>
      </c>
      <c r="D19" s="24">
        <v>4312515</v>
      </c>
      <c r="E19" s="24">
        <v>3784988.82</v>
      </c>
      <c r="F19" s="24">
        <f t="shared" si="0"/>
        <v>-527526.18000000017</v>
      </c>
      <c r="G19" s="24">
        <v>3750</v>
      </c>
      <c r="H19" s="24">
        <v>10103</v>
      </c>
      <c r="I19" s="24">
        <v>85103</v>
      </c>
      <c r="J19" s="24">
        <f t="shared" si="1"/>
        <v>98956</v>
      </c>
      <c r="K19" s="24">
        <v>0</v>
      </c>
      <c r="L19" s="24">
        <f t="shared" si="2"/>
        <v>98956</v>
      </c>
      <c r="M19" s="18">
        <f t="shared" si="3"/>
        <v>0</v>
      </c>
      <c r="N19" s="18">
        <f>K19/K64</f>
        <v>0</v>
      </c>
      <c r="P19" s="32" t="s">
        <v>7</v>
      </c>
      <c r="Q19" s="33" t="s">
        <v>16</v>
      </c>
      <c r="R19" s="34">
        <v>4312515</v>
      </c>
      <c r="S19" s="34">
        <v>3917304.82</v>
      </c>
      <c r="T19" s="34">
        <v>3750</v>
      </c>
      <c r="U19" s="34">
        <v>10103</v>
      </c>
      <c r="V19" s="34">
        <v>0</v>
      </c>
      <c r="W19" s="38">
        <f t="shared" si="4"/>
        <v>0</v>
      </c>
    </row>
    <row r="20" spans="1:23" outlineLevel="1" x14ac:dyDescent="0.2">
      <c r="A20" s="16" t="s">
        <v>7</v>
      </c>
      <c r="B20" s="17" t="s">
        <v>18</v>
      </c>
      <c r="C20" s="16" t="s">
        <v>19</v>
      </c>
      <c r="D20" s="24">
        <v>29630956.390000001</v>
      </c>
      <c r="E20" s="24">
        <v>43351106.630000003</v>
      </c>
      <c r="F20" s="24">
        <f t="shared" si="0"/>
        <v>13720150.240000002</v>
      </c>
      <c r="G20" s="24">
        <v>6784309.0300000003</v>
      </c>
      <c r="H20" s="24">
        <v>8734878.6699999999</v>
      </c>
      <c r="I20" s="24">
        <v>8347358.2800000003</v>
      </c>
      <c r="J20" s="24">
        <f t="shared" si="1"/>
        <v>23866545.98</v>
      </c>
      <c r="K20" s="24">
        <v>22872815.359999999</v>
      </c>
      <c r="L20" s="24">
        <f t="shared" si="2"/>
        <v>993730.62000000104</v>
      </c>
      <c r="M20" s="18">
        <f t="shared" si="3"/>
        <v>0.95836303163295011</v>
      </c>
      <c r="N20" s="18">
        <f>K20/K64</f>
        <v>2.5844304604437714E-2</v>
      </c>
      <c r="P20" s="32" t="s">
        <v>7</v>
      </c>
      <c r="Q20" s="33" t="s">
        <v>18</v>
      </c>
      <c r="R20" s="34">
        <v>29630956.390000001</v>
      </c>
      <c r="S20" s="34">
        <v>31575941.27</v>
      </c>
      <c r="T20" s="34">
        <v>6776309.0300000003</v>
      </c>
      <c r="U20" s="34">
        <v>8742208.6699999999</v>
      </c>
      <c r="V20" s="34">
        <v>14515456.32</v>
      </c>
      <c r="W20" s="38">
        <f t="shared" si="4"/>
        <v>0</v>
      </c>
    </row>
    <row r="21" spans="1:23" x14ac:dyDescent="0.2">
      <c r="A21" s="14" t="s">
        <v>20</v>
      </c>
      <c r="B21" s="26" t="s">
        <v>71</v>
      </c>
      <c r="C21" s="6" t="s">
        <v>67</v>
      </c>
      <c r="D21" s="23">
        <v>2698500</v>
      </c>
      <c r="E21" s="23">
        <v>2698500</v>
      </c>
      <c r="F21" s="23">
        <f t="shared" si="0"/>
        <v>0</v>
      </c>
      <c r="G21" s="23">
        <v>2698500</v>
      </c>
      <c r="H21" s="23">
        <v>0</v>
      </c>
      <c r="I21" s="23">
        <v>0</v>
      </c>
      <c r="J21" s="23">
        <f t="shared" si="1"/>
        <v>2698500</v>
      </c>
      <c r="K21" s="23">
        <v>1743114.39</v>
      </c>
      <c r="L21" s="23">
        <f t="shared" si="2"/>
        <v>955385.6100000001</v>
      </c>
      <c r="M21" s="15">
        <f t="shared" si="3"/>
        <v>0.64595678710394655</v>
      </c>
      <c r="N21" s="15">
        <f>K21/K64</f>
        <v>1.9695686143788569E-3</v>
      </c>
      <c r="P21" s="29" t="s">
        <v>20</v>
      </c>
      <c r="Q21" s="30" t="s">
        <v>131</v>
      </c>
      <c r="R21" s="31">
        <v>2698500</v>
      </c>
      <c r="S21" s="31">
        <v>2698500</v>
      </c>
      <c r="T21" s="31">
        <v>2698500</v>
      </c>
      <c r="U21" s="31">
        <v>0</v>
      </c>
      <c r="V21" s="31">
        <v>1027765.89</v>
      </c>
      <c r="W21" s="38">
        <f t="shared" si="4"/>
        <v>0</v>
      </c>
    </row>
    <row r="22" spans="1:23" ht="22.5" outlineLevel="1" x14ac:dyDescent="0.2">
      <c r="A22" s="16" t="s">
        <v>20</v>
      </c>
      <c r="B22" s="17" t="s">
        <v>21</v>
      </c>
      <c r="C22" s="16" t="s">
        <v>22</v>
      </c>
      <c r="D22" s="24">
        <v>2698500</v>
      </c>
      <c r="E22" s="24">
        <v>2698500</v>
      </c>
      <c r="F22" s="24">
        <f t="shared" si="0"/>
        <v>0</v>
      </c>
      <c r="G22" s="24">
        <v>2698500</v>
      </c>
      <c r="H22" s="24">
        <v>0</v>
      </c>
      <c r="I22" s="24">
        <v>0</v>
      </c>
      <c r="J22" s="24">
        <f t="shared" si="1"/>
        <v>2698500</v>
      </c>
      <c r="K22" s="24">
        <v>1743114.39</v>
      </c>
      <c r="L22" s="24">
        <f t="shared" si="2"/>
        <v>955385.6100000001</v>
      </c>
      <c r="M22" s="18">
        <f t="shared" si="3"/>
        <v>0.64595678710394655</v>
      </c>
      <c r="N22" s="18">
        <f>K22/K64</f>
        <v>1.9695686143788569E-3</v>
      </c>
      <c r="P22" s="32" t="s">
        <v>20</v>
      </c>
      <c r="Q22" s="33" t="s">
        <v>21</v>
      </c>
      <c r="R22" s="34">
        <v>2698500</v>
      </c>
      <c r="S22" s="34">
        <v>2698500</v>
      </c>
      <c r="T22" s="34">
        <v>2698500</v>
      </c>
      <c r="U22" s="34">
        <v>0</v>
      </c>
      <c r="V22" s="34">
        <v>1027765.89</v>
      </c>
      <c r="W22" s="38">
        <f t="shared" si="4"/>
        <v>0</v>
      </c>
    </row>
    <row r="23" spans="1:23" ht="51" x14ac:dyDescent="0.2">
      <c r="A23" s="14" t="s">
        <v>23</v>
      </c>
      <c r="B23" s="26" t="s">
        <v>72</v>
      </c>
      <c r="C23" s="5" t="s">
        <v>68</v>
      </c>
      <c r="D23" s="23">
        <v>13658476</v>
      </c>
      <c r="E23" s="23">
        <v>12205966.49</v>
      </c>
      <c r="F23" s="23">
        <f t="shared" si="0"/>
        <v>-1452509.5099999998</v>
      </c>
      <c r="G23" s="23">
        <v>2314658.42</v>
      </c>
      <c r="H23" s="23">
        <v>2575156.8199999998</v>
      </c>
      <c r="I23" s="23">
        <v>3324603.88</v>
      </c>
      <c r="J23" s="23">
        <f t="shared" si="1"/>
        <v>8214419.1200000001</v>
      </c>
      <c r="K23" s="23">
        <v>7198298.6699999999</v>
      </c>
      <c r="L23" s="23">
        <f t="shared" si="2"/>
        <v>1016120.4500000002</v>
      </c>
      <c r="M23" s="15">
        <f t="shared" si="3"/>
        <v>0.8763003889677351</v>
      </c>
      <c r="N23" s="15">
        <f>K23/K64</f>
        <v>8.1334553938006721E-3</v>
      </c>
      <c r="P23" s="29" t="s">
        <v>23</v>
      </c>
      <c r="Q23" s="30" t="s">
        <v>131</v>
      </c>
      <c r="R23" s="31">
        <v>13658476</v>
      </c>
      <c r="S23" s="31">
        <v>12651699.42</v>
      </c>
      <c r="T23" s="31">
        <v>2346591.42</v>
      </c>
      <c r="U23" s="31">
        <v>2928428.22</v>
      </c>
      <c r="V23" s="31">
        <v>4367016.41</v>
      </c>
      <c r="W23" s="38">
        <f t="shared" si="4"/>
        <v>0</v>
      </c>
    </row>
    <row r="24" spans="1:23" ht="45" outlineLevel="1" x14ac:dyDescent="0.2">
      <c r="A24" s="16" t="s">
        <v>23</v>
      </c>
      <c r="B24" s="17" t="s">
        <v>24</v>
      </c>
      <c r="C24" s="16" t="s">
        <v>25</v>
      </c>
      <c r="D24" s="24">
        <v>5091575</v>
      </c>
      <c r="E24" s="24">
        <v>5767956.5599999996</v>
      </c>
      <c r="F24" s="24">
        <f t="shared" si="0"/>
        <v>676381.55999999959</v>
      </c>
      <c r="G24" s="24">
        <v>1289155.28</v>
      </c>
      <c r="H24" s="24">
        <v>1183738.33</v>
      </c>
      <c r="I24" s="24">
        <v>1742169.5</v>
      </c>
      <c r="J24" s="24">
        <f t="shared" si="1"/>
        <v>4215063.1100000003</v>
      </c>
      <c r="K24" s="24">
        <v>3457444.32</v>
      </c>
      <c r="L24" s="24">
        <f t="shared" si="2"/>
        <v>757618.7900000005</v>
      </c>
      <c r="M24" s="18">
        <f t="shared" si="3"/>
        <v>0.8202592060359446</v>
      </c>
      <c r="N24" s="18">
        <f>K24/K64</f>
        <v>3.9066132766160284E-3</v>
      </c>
      <c r="P24" s="32" t="s">
        <v>23</v>
      </c>
      <c r="Q24" s="33" t="s">
        <v>24</v>
      </c>
      <c r="R24" s="34">
        <v>5091575</v>
      </c>
      <c r="S24" s="34">
        <v>5552340.0599999996</v>
      </c>
      <c r="T24" s="34">
        <v>1309688.28</v>
      </c>
      <c r="U24" s="34">
        <v>1202427.33</v>
      </c>
      <c r="V24" s="34">
        <v>2064240.87</v>
      </c>
      <c r="W24" s="38">
        <f t="shared" si="4"/>
        <v>0</v>
      </c>
    </row>
    <row r="25" spans="1:23" outlineLevel="1" x14ac:dyDescent="0.2">
      <c r="A25" s="16" t="s">
        <v>23</v>
      </c>
      <c r="B25" s="17" t="s">
        <v>26</v>
      </c>
      <c r="C25" s="16" t="s">
        <v>27</v>
      </c>
      <c r="D25" s="24">
        <v>8066901</v>
      </c>
      <c r="E25" s="24">
        <v>6398009.9299999997</v>
      </c>
      <c r="F25" s="24">
        <f t="shared" si="0"/>
        <v>-1668891.0700000003</v>
      </c>
      <c r="G25" s="24">
        <v>1025503.14</v>
      </c>
      <c r="H25" s="24">
        <v>1391418.49</v>
      </c>
      <c r="I25" s="24">
        <v>1542434.38</v>
      </c>
      <c r="J25" s="24">
        <f t="shared" si="1"/>
        <v>3959356.01</v>
      </c>
      <c r="K25" s="24">
        <v>3740254.35</v>
      </c>
      <c r="L25" s="24">
        <f t="shared" si="2"/>
        <v>219101.65999999968</v>
      </c>
      <c r="M25" s="18">
        <f t="shared" si="3"/>
        <v>0.94466229875600405</v>
      </c>
      <c r="N25" s="18">
        <f>K25/K64</f>
        <v>4.2261641690388386E-3</v>
      </c>
      <c r="P25" s="32" t="s">
        <v>23</v>
      </c>
      <c r="Q25" s="33" t="s">
        <v>26</v>
      </c>
      <c r="R25" s="34">
        <v>8066901</v>
      </c>
      <c r="S25" s="34">
        <v>6599359.3600000003</v>
      </c>
      <c r="T25" s="34">
        <v>1036903.14</v>
      </c>
      <c r="U25" s="34">
        <v>1476000.89</v>
      </c>
      <c r="V25" s="34">
        <v>2302775.54</v>
      </c>
      <c r="W25" s="38">
        <f t="shared" si="4"/>
        <v>0</v>
      </c>
    </row>
    <row r="26" spans="1:23" ht="33.75" outlineLevel="1" x14ac:dyDescent="0.2">
      <c r="A26" s="16" t="s">
        <v>23</v>
      </c>
      <c r="B26" s="17" t="s">
        <v>86</v>
      </c>
      <c r="C26" s="16" t="s">
        <v>87</v>
      </c>
      <c r="D26" s="24">
        <v>500000</v>
      </c>
      <c r="E26" s="24">
        <v>40000</v>
      </c>
      <c r="F26" s="24">
        <f t="shared" si="0"/>
        <v>-460000</v>
      </c>
      <c r="G26" s="24">
        <v>0</v>
      </c>
      <c r="H26" s="24">
        <v>0</v>
      </c>
      <c r="I26" s="24">
        <v>40000</v>
      </c>
      <c r="J26" s="24">
        <f t="shared" si="1"/>
        <v>40000</v>
      </c>
      <c r="K26" s="24">
        <v>600</v>
      </c>
      <c r="L26" s="24">
        <f t="shared" si="2"/>
        <v>39400</v>
      </c>
      <c r="M26" s="18">
        <f t="shared" si="3"/>
        <v>1.4999999999999999E-2</v>
      </c>
      <c r="N26" s="18">
        <f>K26/K64</f>
        <v>6.7794814580545925E-7</v>
      </c>
      <c r="P26" s="32" t="s">
        <v>23</v>
      </c>
      <c r="Q26" s="33" t="s">
        <v>86</v>
      </c>
      <c r="R26" s="34">
        <v>500000</v>
      </c>
      <c r="S26" s="34">
        <v>500000</v>
      </c>
      <c r="T26" s="34">
        <v>0</v>
      </c>
      <c r="U26" s="34">
        <v>250000</v>
      </c>
      <c r="V26" s="34">
        <v>0</v>
      </c>
      <c r="W26" s="38">
        <f t="shared" si="4"/>
        <v>0</v>
      </c>
    </row>
    <row r="27" spans="1:23" x14ac:dyDescent="0.2">
      <c r="A27" s="14" t="s">
        <v>28</v>
      </c>
      <c r="B27" s="19" t="s">
        <v>73</v>
      </c>
      <c r="C27" s="5" t="s">
        <v>69</v>
      </c>
      <c r="D27" s="23">
        <v>134079556</v>
      </c>
      <c r="E27" s="23">
        <v>177088176.65000001</v>
      </c>
      <c r="F27" s="23">
        <f t="shared" si="0"/>
        <v>43008620.650000006</v>
      </c>
      <c r="G27" s="23">
        <v>22213582.289999999</v>
      </c>
      <c r="H27" s="23">
        <v>28410844.010000002</v>
      </c>
      <c r="I27" s="23">
        <f>59355379.74+37100</f>
        <v>59392479.740000002</v>
      </c>
      <c r="J27" s="23">
        <f t="shared" si="1"/>
        <v>110016906.03999999</v>
      </c>
      <c r="K27" s="23">
        <v>101776594.61</v>
      </c>
      <c r="L27" s="23">
        <f t="shared" si="2"/>
        <v>8240311.4299999923</v>
      </c>
      <c r="M27" s="15">
        <f t="shared" si="3"/>
        <v>0.92509958944851645</v>
      </c>
      <c r="N27" s="15">
        <f>K27/K64</f>
        <v>0.114998756003739</v>
      </c>
      <c r="P27" s="29" t="s">
        <v>28</v>
      </c>
      <c r="Q27" s="30" t="s">
        <v>131</v>
      </c>
      <c r="R27" s="31">
        <v>134079556</v>
      </c>
      <c r="S27" s="31">
        <v>169435596.56</v>
      </c>
      <c r="T27" s="31">
        <v>22227228.379999999</v>
      </c>
      <c r="U27" s="31">
        <v>28364065.82</v>
      </c>
      <c r="V27" s="31">
        <v>44192001.130000003</v>
      </c>
      <c r="W27" s="38">
        <f t="shared" si="4"/>
        <v>0</v>
      </c>
    </row>
    <row r="28" spans="1:23" outlineLevel="1" x14ac:dyDescent="0.2">
      <c r="A28" s="16" t="s">
        <v>28</v>
      </c>
      <c r="B28" s="17" t="s">
        <v>88</v>
      </c>
      <c r="C28" s="16" t="s">
        <v>89</v>
      </c>
      <c r="D28" s="24">
        <v>14184607</v>
      </c>
      <c r="E28" s="24">
        <v>19714053</v>
      </c>
      <c r="F28" s="24">
        <f t="shared" si="0"/>
        <v>5529446</v>
      </c>
      <c r="G28" s="24">
        <v>1536447.91</v>
      </c>
      <c r="H28" s="24">
        <v>5330559.1900000004</v>
      </c>
      <c r="I28" s="24">
        <f>9004507.54+37100</f>
        <v>9041607.5399999991</v>
      </c>
      <c r="J28" s="24">
        <f t="shared" si="1"/>
        <v>15908614.640000001</v>
      </c>
      <c r="K28" s="24">
        <v>14814890.27</v>
      </c>
      <c r="L28" s="24">
        <f t="shared" si="2"/>
        <v>1093724.370000001</v>
      </c>
      <c r="M28" s="18">
        <f t="shared" si="3"/>
        <v>0.93124955285232802</v>
      </c>
      <c r="N28" s="18">
        <f>K28/K64</f>
        <v>1.6739545648096401E-2</v>
      </c>
      <c r="P28" s="32" t="s">
        <v>28</v>
      </c>
      <c r="Q28" s="33" t="s">
        <v>88</v>
      </c>
      <c r="R28" s="34">
        <v>14184607</v>
      </c>
      <c r="S28" s="34">
        <v>18408640</v>
      </c>
      <c r="T28" s="34">
        <v>1550094</v>
      </c>
      <c r="U28" s="34">
        <v>5356536</v>
      </c>
      <c r="V28" s="34">
        <v>3350904.01</v>
      </c>
      <c r="W28" s="38">
        <f t="shared" si="4"/>
        <v>0</v>
      </c>
    </row>
    <row r="29" spans="1:23" outlineLevel="1" x14ac:dyDescent="0.2">
      <c r="A29" s="16" t="s">
        <v>28</v>
      </c>
      <c r="B29" s="17" t="s">
        <v>29</v>
      </c>
      <c r="C29" s="16" t="s">
        <v>30</v>
      </c>
      <c r="D29" s="24">
        <v>83115</v>
      </c>
      <c r="E29" s="24">
        <v>658647.46</v>
      </c>
      <c r="F29" s="24">
        <f t="shared" si="0"/>
        <v>575532.46</v>
      </c>
      <c r="G29" s="24">
        <v>20362.8</v>
      </c>
      <c r="H29" s="24">
        <v>192296.16</v>
      </c>
      <c r="I29" s="24">
        <v>266943.5</v>
      </c>
      <c r="J29" s="24">
        <f t="shared" si="1"/>
        <v>479602.45999999996</v>
      </c>
      <c r="K29" s="24">
        <v>479569.58</v>
      </c>
      <c r="L29" s="24">
        <f t="shared" si="2"/>
        <v>32.879999999946449</v>
      </c>
      <c r="M29" s="18">
        <f t="shared" si="3"/>
        <v>0.99993144322070415</v>
      </c>
      <c r="N29" s="18">
        <f>K29/K64</f>
        <v>5.4187217924283812E-4</v>
      </c>
      <c r="P29" s="32" t="s">
        <v>28</v>
      </c>
      <c r="Q29" s="33" t="s">
        <v>29</v>
      </c>
      <c r="R29" s="34">
        <v>83115</v>
      </c>
      <c r="S29" s="34">
        <v>594264.46</v>
      </c>
      <c r="T29" s="34">
        <v>20362.8</v>
      </c>
      <c r="U29" s="34">
        <v>192296.16</v>
      </c>
      <c r="V29" s="34">
        <v>212653.08</v>
      </c>
      <c r="W29" s="38">
        <f t="shared" si="4"/>
        <v>0</v>
      </c>
    </row>
    <row r="30" spans="1:23" outlineLevel="1" x14ac:dyDescent="0.2">
      <c r="A30" s="16" t="s">
        <v>28</v>
      </c>
      <c r="B30" s="17" t="s">
        <v>90</v>
      </c>
      <c r="C30" s="16" t="s">
        <v>91</v>
      </c>
      <c r="D30" s="24">
        <v>7800000</v>
      </c>
      <c r="E30" s="24">
        <v>7981624.0599999996</v>
      </c>
      <c r="F30" s="24">
        <f t="shared" si="0"/>
        <v>181624.05999999959</v>
      </c>
      <c r="G30" s="24">
        <v>691817.7</v>
      </c>
      <c r="H30" s="24">
        <v>2338406.36</v>
      </c>
      <c r="I30" s="24">
        <v>2864200</v>
      </c>
      <c r="J30" s="24">
        <f t="shared" si="1"/>
        <v>5894424.0599999996</v>
      </c>
      <c r="K30" s="24">
        <v>5894424.0599999996</v>
      </c>
      <c r="L30" s="24">
        <f t="shared" si="2"/>
        <v>0</v>
      </c>
      <c r="M30" s="18">
        <f t="shared" si="3"/>
        <v>1</v>
      </c>
      <c r="N30" s="18">
        <f>K30/K64</f>
        <v>6.6601897701134786E-3</v>
      </c>
      <c r="P30" s="32" t="s">
        <v>28</v>
      </c>
      <c r="Q30" s="33" t="s">
        <v>90</v>
      </c>
      <c r="R30" s="34">
        <v>7800000</v>
      </c>
      <c r="S30" s="34">
        <v>7881624.0599999996</v>
      </c>
      <c r="T30" s="34">
        <v>691817.7</v>
      </c>
      <c r="U30" s="34">
        <v>2338406.36</v>
      </c>
      <c r="V30" s="34">
        <v>3028118.36</v>
      </c>
      <c r="W30" s="38">
        <f t="shared" si="4"/>
        <v>0</v>
      </c>
    </row>
    <row r="31" spans="1:23" outlineLevel="1" x14ac:dyDescent="0.2">
      <c r="A31" s="16" t="s">
        <v>28</v>
      </c>
      <c r="B31" s="17" t="s">
        <v>31</v>
      </c>
      <c r="C31" s="16" t="s">
        <v>32</v>
      </c>
      <c r="D31" s="24">
        <v>109423782</v>
      </c>
      <c r="E31" s="24">
        <v>143777604.22999999</v>
      </c>
      <c r="F31" s="24">
        <f t="shared" si="0"/>
        <v>34353822.229999989</v>
      </c>
      <c r="G31" s="24">
        <v>19517897.699999999</v>
      </c>
      <c r="H31" s="24">
        <v>19257087.300000001</v>
      </c>
      <c r="I31" s="24">
        <v>46837816.579999998</v>
      </c>
      <c r="J31" s="24">
        <f t="shared" si="1"/>
        <v>85612801.579999998</v>
      </c>
      <c r="K31" s="24">
        <v>78794457.489999995</v>
      </c>
      <c r="L31" s="24">
        <f t="shared" si="2"/>
        <v>6818344.0900000036</v>
      </c>
      <c r="M31" s="18">
        <f t="shared" si="3"/>
        <v>0.92035835804732224</v>
      </c>
      <c r="N31" s="18">
        <f>K31/K64</f>
        <v>8.903092725848763E-2</v>
      </c>
      <c r="P31" s="32" t="s">
        <v>28</v>
      </c>
      <c r="Q31" s="33" t="s">
        <v>31</v>
      </c>
      <c r="R31" s="34">
        <v>109423782</v>
      </c>
      <c r="S31" s="34">
        <v>137868236.86000001</v>
      </c>
      <c r="T31" s="34">
        <v>19517897.699999999</v>
      </c>
      <c r="U31" s="34">
        <v>19166332.300000001</v>
      </c>
      <c r="V31" s="34">
        <v>36204384.590000004</v>
      </c>
      <c r="W31" s="38">
        <f t="shared" si="4"/>
        <v>0</v>
      </c>
    </row>
    <row r="32" spans="1:23" ht="22.5" outlineLevel="1" x14ac:dyDescent="0.2">
      <c r="A32" s="16" t="s">
        <v>28</v>
      </c>
      <c r="B32" s="17" t="s">
        <v>33</v>
      </c>
      <c r="C32" s="16" t="s">
        <v>34</v>
      </c>
      <c r="D32" s="24">
        <v>2588052</v>
      </c>
      <c r="E32" s="24">
        <v>4956247.9000000004</v>
      </c>
      <c r="F32" s="24">
        <f t="shared" si="0"/>
        <v>2368195.9000000004</v>
      </c>
      <c r="G32" s="24">
        <v>447056.18</v>
      </c>
      <c r="H32" s="24">
        <v>1292495</v>
      </c>
      <c r="I32" s="24">
        <v>381912.12</v>
      </c>
      <c r="J32" s="24">
        <f t="shared" si="1"/>
        <v>2121463.2999999998</v>
      </c>
      <c r="K32" s="24">
        <v>1793253.21</v>
      </c>
      <c r="L32" s="24">
        <f t="shared" si="2"/>
        <v>328210.08999999985</v>
      </c>
      <c r="M32" s="18">
        <f t="shared" si="3"/>
        <v>0.84529070571242038</v>
      </c>
      <c r="N32" s="18">
        <f>K32/K64</f>
        <v>2.0262211477986465E-3</v>
      </c>
      <c r="P32" s="32" t="s">
        <v>28</v>
      </c>
      <c r="Q32" s="33" t="s">
        <v>33</v>
      </c>
      <c r="R32" s="34">
        <v>2588052</v>
      </c>
      <c r="S32" s="34">
        <v>4682831.18</v>
      </c>
      <c r="T32" s="34">
        <v>447056.18</v>
      </c>
      <c r="U32" s="34">
        <v>1310495</v>
      </c>
      <c r="V32" s="34">
        <v>1395941.09</v>
      </c>
      <c r="W32" s="38">
        <f t="shared" si="4"/>
        <v>0</v>
      </c>
    </row>
    <row r="33" spans="1:23" ht="25.5" x14ac:dyDescent="0.2">
      <c r="A33" s="14" t="s">
        <v>35</v>
      </c>
      <c r="B33" s="19" t="s">
        <v>74</v>
      </c>
      <c r="C33" s="5" t="s">
        <v>75</v>
      </c>
      <c r="D33" s="23">
        <v>70064664.170000002</v>
      </c>
      <c r="E33" s="23">
        <v>121820340.8</v>
      </c>
      <c r="F33" s="23">
        <f t="shared" si="0"/>
        <v>51755676.629999995</v>
      </c>
      <c r="G33" s="23">
        <v>11420036.390000001</v>
      </c>
      <c r="H33" s="23">
        <v>22883011.800000001</v>
      </c>
      <c r="I33" s="23">
        <v>40260604.659999996</v>
      </c>
      <c r="J33" s="23">
        <f t="shared" si="1"/>
        <v>74563652.849999994</v>
      </c>
      <c r="K33" s="23">
        <v>52883430.530000001</v>
      </c>
      <c r="L33" s="23">
        <f t="shared" si="2"/>
        <v>21680222.319999993</v>
      </c>
      <c r="M33" s="15">
        <f t="shared" si="3"/>
        <v>0.7092387310528605</v>
      </c>
      <c r="N33" s="15">
        <f>K33/K64</f>
        <v>5.9753706119408861E-2</v>
      </c>
      <c r="P33" s="29" t="s">
        <v>35</v>
      </c>
      <c r="Q33" s="30" t="s">
        <v>131</v>
      </c>
      <c r="R33" s="31">
        <v>70064664.170000002</v>
      </c>
      <c r="S33" s="31">
        <v>113366989.17</v>
      </c>
      <c r="T33" s="31">
        <v>11700270.390000001</v>
      </c>
      <c r="U33" s="31">
        <v>24929891.18</v>
      </c>
      <c r="V33" s="31">
        <v>27181072.780000001</v>
      </c>
      <c r="W33" s="38">
        <f t="shared" si="4"/>
        <v>0</v>
      </c>
    </row>
    <row r="34" spans="1:23" outlineLevel="1" x14ac:dyDescent="0.2">
      <c r="A34" s="16" t="s">
        <v>35</v>
      </c>
      <c r="B34" s="17" t="s">
        <v>36</v>
      </c>
      <c r="C34" s="16" t="s">
        <v>37</v>
      </c>
      <c r="D34" s="24">
        <v>1902214</v>
      </c>
      <c r="E34" s="24">
        <v>8524903.3000000007</v>
      </c>
      <c r="F34" s="24">
        <f t="shared" si="0"/>
        <v>6622689.3000000007</v>
      </c>
      <c r="G34" s="24">
        <v>3401171.12</v>
      </c>
      <c r="H34" s="24">
        <v>1020209.17</v>
      </c>
      <c r="I34" s="24">
        <v>2165307.7799999998</v>
      </c>
      <c r="J34" s="24">
        <f t="shared" si="1"/>
        <v>6586688.0700000003</v>
      </c>
      <c r="K34" s="24">
        <v>3393547.01</v>
      </c>
      <c r="L34" s="24">
        <f t="shared" si="2"/>
        <v>3193141.0600000005</v>
      </c>
      <c r="M34" s="18">
        <f t="shared" si="3"/>
        <v>0.51521295284293001</v>
      </c>
      <c r="N34" s="18">
        <f>K34/K64</f>
        <v>3.8344148385552669E-3</v>
      </c>
      <c r="P34" s="32" t="s">
        <v>35</v>
      </c>
      <c r="Q34" s="33" t="s">
        <v>36</v>
      </c>
      <c r="R34" s="34">
        <v>1902214</v>
      </c>
      <c r="S34" s="34">
        <v>8903818.6600000001</v>
      </c>
      <c r="T34" s="34">
        <v>3401171.12</v>
      </c>
      <c r="U34" s="34">
        <v>1028339.53</v>
      </c>
      <c r="V34" s="34">
        <v>1123321.6100000001</v>
      </c>
      <c r="W34" s="38">
        <f t="shared" si="4"/>
        <v>0</v>
      </c>
    </row>
    <row r="35" spans="1:23" outlineLevel="1" x14ac:dyDescent="0.2">
      <c r="A35" s="16" t="s">
        <v>35</v>
      </c>
      <c r="B35" s="17" t="s">
        <v>38</v>
      </c>
      <c r="C35" s="16" t="s">
        <v>39</v>
      </c>
      <c r="D35" s="24">
        <v>46801719.170000002</v>
      </c>
      <c r="E35" s="24">
        <v>84153780.280000001</v>
      </c>
      <c r="F35" s="24">
        <f t="shared" si="0"/>
        <v>37352061.109999999</v>
      </c>
      <c r="G35" s="24">
        <v>2082930.88</v>
      </c>
      <c r="H35" s="24">
        <v>15336433.029999999</v>
      </c>
      <c r="I35" s="24">
        <v>29963565.690000001</v>
      </c>
      <c r="J35" s="24">
        <f t="shared" si="1"/>
        <v>47382929.600000001</v>
      </c>
      <c r="K35" s="24">
        <v>31057107.370000001</v>
      </c>
      <c r="L35" s="24">
        <f t="shared" si="2"/>
        <v>16325822.23</v>
      </c>
      <c r="M35" s="18">
        <f t="shared" si="3"/>
        <v>0.65544928589641283</v>
      </c>
      <c r="N35" s="18">
        <f>K35/K64</f>
        <v>3.5091847259287608E-2</v>
      </c>
      <c r="P35" s="32" t="s">
        <v>35</v>
      </c>
      <c r="Q35" s="33" t="s">
        <v>38</v>
      </c>
      <c r="R35" s="34">
        <v>46801719.170000002</v>
      </c>
      <c r="S35" s="34">
        <v>78566933.620000005</v>
      </c>
      <c r="T35" s="34">
        <v>2362054.88</v>
      </c>
      <c r="U35" s="34">
        <v>17224446.98</v>
      </c>
      <c r="V35" s="34">
        <v>14133239.15</v>
      </c>
      <c r="W35" s="38">
        <f t="shared" si="4"/>
        <v>0</v>
      </c>
    </row>
    <row r="36" spans="1:23" outlineLevel="1" x14ac:dyDescent="0.2">
      <c r="A36" s="16" t="s">
        <v>35</v>
      </c>
      <c r="B36" s="17" t="s">
        <v>40</v>
      </c>
      <c r="C36" s="16" t="s">
        <v>41</v>
      </c>
      <c r="D36" s="24">
        <v>16133755</v>
      </c>
      <c r="E36" s="24">
        <v>23876535.219999999</v>
      </c>
      <c r="F36" s="24">
        <f t="shared" si="0"/>
        <v>7742780.2199999988</v>
      </c>
      <c r="G36" s="24">
        <v>4700537.3899999997</v>
      </c>
      <c r="H36" s="24">
        <v>5135906.4800000004</v>
      </c>
      <c r="I36" s="24">
        <v>6758905.6399999997</v>
      </c>
      <c r="J36" s="24">
        <f t="shared" si="1"/>
        <v>16595349.510000002</v>
      </c>
      <c r="K36" s="24">
        <v>14605318.029999999</v>
      </c>
      <c r="L36" s="24">
        <f t="shared" si="2"/>
        <v>1990031.4800000023</v>
      </c>
      <c r="M36" s="18">
        <f t="shared" si="3"/>
        <v>0.88008499135249596</v>
      </c>
      <c r="N36" s="18">
        <f>K36/K64</f>
        <v>1.6502747128895906E-2</v>
      </c>
      <c r="P36" s="32" t="s">
        <v>35</v>
      </c>
      <c r="Q36" s="33" t="s">
        <v>40</v>
      </c>
      <c r="R36" s="34">
        <v>16133755</v>
      </c>
      <c r="S36" s="34">
        <v>20664214.890000001</v>
      </c>
      <c r="T36" s="34">
        <v>4700547.3899999997</v>
      </c>
      <c r="U36" s="34">
        <v>5283287.55</v>
      </c>
      <c r="V36" s="34">
        <v>9478377</v>
      </c>
      <c r="W36" s="38">
        <f t="shared" si="4"/>
        <v>0</v>
      </c>
    </row>
    <row r="37" spans="1:23" ht="22.5" outlineLevel="1" x14ac:dyDescent="0.2">
      <c r="A37" s="16" t="s">
        <v>35</v>
      </c>
      <c r="B37" s="17" t="s">
        <v>42</v>
      </c>
      <c r="C37" s="16" t="s">
        <v>43</v>
      </c>
      <c r="D37" s="24">
        <v>5226976</v>
      </c>
      <c r="E37" s="24">
        <v>5265122</v>
      </c>
      <c r="F37" s="24">
        <f t="shared" si="0"/>
        <v>38146</v>
      </c>
      <c r="G37" s="24">
        <v>1235397</v>
      </c>
      <c r="H37" s="24">
        <v>1390463.12</v>
      </c>
      <c r="I37" s="24">
        <v>1372825.55</v>
      </c>
      <c r="J37" s="24">
        <f t="shared" si="1"/>
        <v>3998685.67</v>
      </c>
      <c r="K37" s="24">
        <v>3827458.12</v>
      </c>
      <c r="L37" s="24">
        <f t="shared" si="2"/>
        <v>171227.54999999981</v>
      </c>
      <c r="M37" s="18">
        <f t="shared" si="3"/>
        <v>0.95717904228266093</v>
      </c>
      <c r="N37" s="18">
        <f>K37/K64</f>
        <v>4.3246968926700822E-3</v>
      </c>
      <c r="P37" s="32" t="s">
        <v>35</v>
      </c>
      <c r="Q37" s="33" t="s">
        <v>42</v>
      </c>
      <c r="R37" s="34">
        <v>5226976</v>
      </c>
      <c r="S37" s="34">
        <v>5232022</v>
      </c>
      <c r="T37" s="34">
        <v>1236497</v>
      </c>
      <c r="U37" s="34">
        <v>1393817.12</v>
      </c>
      <c r="V37" s="34">
        <v>2446135.02</v>
      </c>
      <c r="W37" s="38">
        <f t="shared" si="4"/>
        <v>0</v>
      </c>
    </row>
    <row r="38" spans="1:23" x14ac:dyDescent="0.2">
      <c r="A38" s="14" t="s">
        <v>92</v>
      </c>
      <c r="B38" s="19" t="s">
        <v>114</v>
      </c>
      <c r="C38" s="27" t="s">
        <v>115</v>
      </c>
      <c r="D38" s="23">
        <v>125400</v>
      </c>
      <c r="E38" s="23">
        <v>275400</v>
      </c>
      <c r="F38" s="23">
        <f t="shared" si="0"/>
        <v>150000</v>
      </c>
      <c r="G38" s="23">
        <v>0</v>
      </c>
      <c r="H38" s="23">
        <v>150000</v>
      </c>
      <c r="I38" s="23">
        <v>0</v>
      </c>
      <c r="J38" s="23">
        <f t="shared" si="1"/>
        <v>150000</v>
      </c>
      <c r="K38" s="23">
        <v>150000</v>
      </c>
      <c r="L38" s="23">
        <f t="shared" si="2"/>
        <v>0</v>
      </c>
      <c r="M38" s="15">
        <f t="shared" si="3"/>
        <v>1</v>
      </c>
      <c r="N38" s="15">
        <f>K38/K64</f>
        <v>1.6948703645136481E-4</v>
      </c>
      <c r="P38" s="29" t="s">
        <v>92</v>
      </c>
      <c r="Q38" s="30" t="s">
        <v>131</v>
      </c>
      <c r="R38" s="31">
        <v>125400</v>
      </c>
      <c r="S38" s="31">
        <v>275400</v>
      </c>
      <c r="T38" s="31">
        <v>0</v>
      </c>
      <c r="U38" s="31">
        <v>165000</v>
      </c>
      <c r="V38" s="31">
        <v>150000</v>
      </c>
      <c r="W38" s="38">
        <f t="shared" si="4"/>
        <v>0</v>
      </c>
    </row>
    <row r="39" spans="1:23" ht="22.5" outlineLevel="1" x14ac:dyDescent="0.2">
      <c r="A39" s="16" t="s">
        <v>92</v>
      </c>
      <c r="B39" s="17" t="s">
        <v>93</v>
      </c>
      <c r="C39" s="16" t="s">
        <v>94</v>
      </c>
      <c r="D39" s="24">
        <v>125400</v>
      </c>
      <c r="E39" s="24">
        <v>125400</v>
      </c>
      <c r="F39" s="24">
        <f t="shared" si="0"/>
        <v>0</v>
      </c>
      <c r="G39" s="24">
        <v>0</v>
      </c>
      <c r="H39" s="24">
        <v>0</v>
      </c>
      <c r="I39" s="24">
        <v>0</v>
      </c>
      <c r="J39" s="24">
        <f t="shared" si="1"/>
        <v>0</v>
      </c>
      <c r="K39" s="24">
        <v>0</v>
      </c>
      <c r="L39" s="24">
        <f t="shared" si="2"/>
        <v>0</v>
      </c>
      <c r="M39" s="18"/>
      <c r="N39" s="18">
        <f>K39/K64</f>
        <v>0</v>
      </c>
      <c r="P39" s="32" t="s">
        <v>92</v>
      </c>
      <c r="Q39" s="33" t="s">
        <v>93</v>
      </c>
      <c r="R39" s="34">
        <v>125400</v>
      </c>
      <c r="S39" s="34">
        <v>125400</v>
      </c>
      <c r="T39" s="34">
        <v>0</v>
      </c>
      <c r="U39" s="34">
        <v>15000</v>
      </c>
      <c r="V39" s="34">
        <v>0</v>
      </c>
      <c r="W39" s="38">
        <f t="shared" si="4"/>
        <v>0</v>
      </c>
    </row>
    <row r="40" spans="1:23" ht="22.5" outlineLevel="1" x14ac:dyDescent="0.2">
      <c r="A40" s="39"/>
      <c r="B40" s="40" t="s">
        <v>132</v>
      </c>
      <c r="C40" s="16" t="s">
        <v>134</v>
      </c>
      <c r="D40" s="24">
        <v>0</v>
      </c>
      <c r="E40" s="24">
        <v>150000</v>
      </c>
      <c r="F40" s="24">
        <f t="shared" ref="F40" si="8">E40-D40</f>
        <v>150000</v>
      </c>
      <c r="G40" s="24">
        <v>0</v>
      </c>
      <c r="H40" s="24">
        <v>150000</v>
      </c>
      <c r="I40" s="24">
        <v>0</v>
      </c>
      <c r="J40" s="24">
        <f t="shared" si="1"/>
        <v>150000</v>
      </c>
      <c r="K40" s="24">
        <v>150000</v>
      </c>
      <c r="L40" s="24">
        <f t="shared" ref="L40" si="9">J40-K40</f>
        <v>0</v>
      </c>
      <c r="M40" s="18">
        <f t="shared" si="3"/>
        <v>1</v>
      </c>
      <c r="N40" s="18">
        <f>K40/K64</f>
        <v>1.6948703645136481E-4</v>
      </c>
      <c r="P40" s="32" t="s">
        <v>92</v>
      </c>
      <c r="Q40" s="33" t="s">
        <v>132</v>
      </c>
      <c r="R40" s="34">
        <v>0</v>
      </c>
      <c r="S40" s="34">
        <v>150000</v>
      </c>
      <c r="T40" s="34">
        <v>0</v>
      </c>
      <c r="U40" s="34">
        <v>150000</v>
      </c>
      <c r="V40" s="34">
        <v>150000</v>
      </c>
      <c r="W40" s="38">
        <f t="shared" si="4"/>
        <v>0</v>
      </c>
    </row>
    <row r="41" spans="1:23" x14ac:dyDescent="0.2">
      <c r="A41" s="14" t="s">
        <v>44</v>
      </c>
      <c r="B41" s="19" t="s">
        <v>76</v>
      </c>
      <c r="C41" s="5" t="s">
        <v>77</v>
      </c>
      <c r="D41" s="23">
        <v>612879970</v>
      </c>
      <c r="E41" s="23">
        <v>681139659.83000004</v>
      </c>
      <c r="F41" s="23">
        <f t="shared" si="0"/>
        <v>68259689.830000043</v>
      </c>
      <c r="G41" s="23">
        <v>167326895.56999999</v>
      </c>
      <c r="H41" s="23">
        <v>206333196.78999999</v>
      </c>
      <c r="I41" s="23">
        <v>131577955.93000001</v>
      </c>
      <c r="J41" s="23">
        <f t="shared" si="1"/>
        <v>505238048.29000002</v>
      </c>
      <c r="K41" s="23">
        <v>481959079.99000001</v>
      </c>
      <c r="L41" s="23">
        <f t="shared" si="2"/>
        <v>23278968.300000012</v>
      </c>
      <c r="M41" s="15">
        <f t="shared" si="3"/>
        <v>0.95392475214646111</v>
      </c>
      <c r="N41" s="15">
        <f>K41/K64</f>
        <v>0.54457210772220921</v>
      </c>
      <c r="P41" s="29" t="s">
        <v>44</v>
      </c>
      <c r="Q41" s="30" t="s">
        <v>131</v>
      </c>
      <c r="R41" s="31">
        <v>612879970</v>
      </c>
      <c r="S41" s="31">
        <v>683154525.38999999</v>
      </c>
      <c r="T41" s="31">
        <v>172038719.56999999</v>
      </c>
      <c r="U41" s="31">
        <v>207134181.25999999</v>
      </c>
      <c r="V41" s="31">
        <v>360414052.87</v>
      </c>
      <c r="W41" s="38">
        <f t="shared" si="4"/>
        <v>0</v>
      </c>
    </row>
    <row r="42" spans="1:23" outlineLevel="1" x14ac:dyDescent="0.2">
      <c r="A42" s="16" t="s">
        <v>44</v>
      </c>
      <c r="B42" s="17" t="s">
        <v>45</v>
      </c>
      <c r="C42" s="16" t="s">
        <v>46</v>
      </c>
      <c r="D42" s="24">
        <v>134018548</v>
      </c>
      <c r="E42" s="24">
        <v>149653282.97</v>
      </c>
      <c r="F42" s="24">
        <f t="shared" si="0"/>
        <v>15634734.969999999</v>
      </c>
      <c r="G42" s="24">
        <v>39591082.590000004</v>
      </c>
      <c r="H42" s="24">
        <v>43270146.539999999</v>
      </c>
      <c r="I42" s="24">
        <v>24617849.129999999</v>
      </c>
      <c r="J42" s="24">
        <f t="shared" si="1"/>
        <v>107479078.25999999</v>
      </c>
      <c r="K42" s="24">
        <v>93823499.409999996</v>
      </c>
      <c r="L42" s="24">
        <f t="shared" si="2"/>
        <v>13655578.849999994</v>
      </c>
      <c r="M42" s="18">
        <f t="shared" si="3"/>
        <v>0.87294663230209213</v>
      </c>
      <c r="N42" s="18">
        <f>K42/K64</f>
        <v>0.10601244576331517</v>
      </c>
      <c r="P42" s="32" t="s">
        <v>44</v>
      </c>
      <c r="Q42" s="33" t="s">
        <v>45</v>
      </c>
      <c r="R42" s="34">
        <v>134018548</v>
      </c>
      <c r="S42" s="34">
        <v>152077270.18000001</v>
      </c>
      <c r="T42" s="34">
        <v>44151464.18</v>
      </c>
      <c r="U42" s="34">
        <v>43419841.590000004</v>
      </c>
      <c r="V42" s="34">
        <v>72718522.099999994</v>
      </c>
      <c r="W42" s="38">
        <f t="shared" si="4"/>
        <v>0</v>
      </c>
    </row>
    <row r="43" spans="1:23" outlineLevel="1" x14ac:dyDescent="0.2">
      <c r="A43" s="16" t="s">
        <v>44</v>
      </c>
      <c r="B43" s="17" t="s">
        <v>95</v>
      </c>
      <c r="C43" s="16" t="s">
        <v>96</v>
      </c>
      <c r="D43" s="24">
        <v>453102060</v>
      </c>
      <c r="E43" s="24">
        <v>504972995.43000001</v>
      </c>
      <c r="F43" s="24">
        <f t="shared" si="0"/>
        <v>51870935.430000007</v>
      </c>
      <c r="G43" s="24">
        <v>124336583.13</v>
      </c>
      <c r="H43" s="24">
        <v>150393823.09</v>
      </c>
      <c r="I43" s="24">
        <v>101411355.43000001</v>
      </c>
      <c r="J43" s="24">
        <f t="shared" si="1"/>
        <v>376141761.65000004</v>
      </c>
      <c r="K43" s="24">
        <v>366696601.99000001</v>
      </c>
      <c r="L43" s="24">
        <f t="shared" si="2"/>
        <v>9445159.6600000262</v>
      </c>
      <c r="M43" s="18">
        <f t="shared" si="3"/>
        <v>0.97488936187631103</v>
      </c>
      <c r="N43" s="18">
        <f>K43/K64</f>
        <v>0.4143354689871383</v>
      </c>
      <c r="P43" s="32" t="s">
        <v>44</v>
      </c>
      <c r="Q43" s="33" t="s">
        <v>95</v>
      </c>
      <c r="R43" s="34">
        <v>453102060</v>
      </c>
      <c r="S43" s="34">
        <v>505555258.20999998</v>
      </c>
      <c r="T43" s="34">
        <v>124488025.54000001</v>
      </c>
      <c r="U43" s="34">
        <v>151020332.50999999</v>
      </c>
      <c r="V43" s="34">
        <v>274035387.05000001</v>
      </c>
      <c r="W43" s="38">
        <f t="shared" si="4"/>
        <v>0</v>
      </c>
    </row>
    <row r="44" spans="1:23" ht="22.5" outlineLevel="1" x14ac:dyDescent="0.2">
      <c r="A44" s="16" t="s">
        <v>44</v>
      </c>
      <c r="B44" s="17" t="s">
        <v>97</v>
      </c>
      <c r="C44" s="16" t="s">
        <v>98</v>
      </c>
      <c r="D44" s="24">
        <v>12660026</v>
      </c>
      <c r="E44" s="24">
        <v>12881823.5</v>
      </c>
      <c r="F44" s="24">
        <f t="shared" si="0"/>
        <v>221797.5</v>
      </c>
      <c r="G44" s="24">
        <v>880629</v>
      </c>
      <c r="H44" s="24">
        <v>9172674</v>
      </c>
      <c r="I44" s="24">
        <v>2508502.5</v>
      </c>
      <c r="J44" s="24">
        <f t="shared" si="1"/>
        <v>12561805.5</v>
      </c>
      <c r="K44" s="24">
        <v>12542173.66</v>
      </c>
      <c r="L44" s="24">
        <f t="shared" si="2"/>
        <v>19631.839999999851</v>
      </c>
      <c r="M44" s="18">
        <f t="shared" si="3"/>
        <v>0.99843718006937776</v>
      </c>
      <c r="N44" s="18">
        <f>K44/K64</f>
        <v>1.4171572295278451E-2</v>
      </c>
      <c r="P44" s="32" t="s">
        <v>44</v>
      </c>
      <c r="Q44" s="33" t="s">
        <v>97</v>
      </c>
      <c r="R44" s="34">
        <v>12660026</v>
      </c>
      <c r="S44" s="34">
        <v>12406854</v>
      </c>
      <c r="T44" s="34">
        <v>880629</v>
      </c>
      <c r="U44" s="34">
        <v>9192434</v>
      </c>
      <c r="V44" s="34">
        <v>7825338</v>
      </c>
      <c r="W44" s="38">
        <f t="shared" si="4"/>
        <v>0</v>
      </c>
    </row>
    <row r="45" spans="1:23" outlineLevel="1" x14ac:dyDescent="0.2">
      <c r="A45" s="16" t="s">
        <v>44</v>
      </c>
      <c r="B45" s="17" t="s">
        <v>99</v>
      </c>
      <c r="C45" s="16" t="s">
        <v>100</v>
      </c>
      <c r="D45" s="24">
        <v>13099336</v>
      </c>
      <c r="E45" s="24">
        <v>13631557.93</v>
      </c>
      <c r="F45" s="24">
        <f t="shared" si="0"/>
        <v>532221.9299999997</v>
      </c>
      <c r="G45" s="24">
        <v>2518600.85</v>
      </c>
      <c r="H45" s="24">
        <v>3496553.16</v>
      </c>
      <c r="I45" s="24">
        <v>3040248.87</v>
      </c>
      <c r="J45" s="24">
        <f t="shared" si="1"/>
        <v>9055402.879999999</v>
      </c>
      <c r="K45" s="24">
        <v>8896804.9299999997</v>
      </c>
      <c r="L45" s="24">
        <f t="shared" si="2"/>
        <v>158597.94999999925</v>
      </c>
      <c r="M45" s="18">
        <f t="shared" si="3"/>
        <v>0.98248582066400569</v>
      </c>
      <c r="N45" s="18">
        <f>K45/K64</f>
        <v>1.005262067647728E-2</v>
      </c>
      <c r="P45" s="32" t="s">
        <v>44</v>
      </c>
      <c r="Q45" s="33" t="s">
        <v>99</v>
      </c>
      <c r="R45" s="34">
        <v>13099336</v>
      </c>
      <c r="S45" s="34">
        <v>13115143</v>
      </c>
      <c r="T45" s="34">
        <v>2518600.85</v>
      </c>
      <c r="U45" s="34">
        <v>3501573.16</v>
      </c>
      <c r="V45" s="34">
        <v>5834805.7199999997</v>
      </c>
      <c r="W45" s="38">
        <f t="shared" si="4"/>
        <v>0</v>
      </c>
    </row>
    <row r="46" spans="1:23" x14ac:dyDescent="0.2">
      <c r="A46" s="14" t="s">
        <v>47</v>
      </c>
      <c r="B46" s="19" t="s">
        <v>80</v>
      </c>
      <c r="C46" s="5" t="s">
        <v>79</v>
      </c>
      <c r="D46" s="23">
        <v>80482324</v>
      </c>
      <c r="E46" s="23">
        <v>90184727.849999994</v>
      </c>
      <c r="F46" s="23">
        <f t="shared" si="0"/>
        <v>9702403.849999994</v>
      </c>
      <c r="G46" s="23">
        <v>22238953.07</v>
      </c>
      <c r="H46" s="23">
        <v>27020606.469999999</v>
      </c>
      <c r="I46" s="23">
        <v>20405900.059999999</v>
      </c>
      <c r="J46" s="23">
        <f t="shared" si="1"/>
        <v>69665459.599999994</v>
      </c>
      <c r="K46" s="23">
        <v>68582761.549999997</v>
      </c>
      <c r="L46" s="23">
        <f t="shared" si="2"/>
        <v>1082698.049999997</v>
      </c>
      <c r="M46" s="15">
        <f t="shared" si="3"/>
        <v>0.98445861039004767</v>
      </c>
      <c r="N46" s="15">
        <f>K46/K64</f>
        <v>7.749259337840074E-2</v>
      </c>
      <c r="P46" s="29" t="s">
        <v>47</v>
      </c>
      <c r="Q46" s="30" t="s">
        <v>131</v>
      </c>
      <c r="R46" s="31">
        <v>80482324</v>
      </c>
      <c r="S46" s="31">
        <v>88239421.849999994</v>
      </c>
      <c r="T46" s="31">
        <v>22238953.07</v>
      </c>
      <c r="U46" s="31">
        <v>27021343.469999999</v>
      </c>
      <c r="V46" s="31">
        <v>48146076.549999997</v>
      </c>
      <c r="W46" s="38">
        <f t="shared" si="4"/>
        <v>0</v>
      </c>
    </row>
    <row r="47" spans="1:23" outlineLevel="1" x14ac:dyDescent="0.2">
      <c r="A47" s="16" t="s">
        <v>47</v>
      </c>
      <c r="B47" s="17" t="s">
        <v>48</v>
      </c>
      <c r="C47" s="16" t="s">
        <v>49</v>
      </c>
      <c r="D47" s="24">
        <v>72154705</v>
      </c>
      <c r="E47" s="24">
        <v>81781343.849999994</v>
      </c>
      <c r="F47" s="24">
        <f t="shared" si="0"/>
        <v>9626638.849999994</v>
      </c>
      <c r="G47" s="24">
        <v>20273692.07</v>
      </c>
      <c r="H47" s="24">
        <v>24787965.969999999</v>
      </c>
      <c r="I47" s="24">
        <v>18231992.559999999</v>
      </c>
      <c r="J47" s="24">
        <f t="shared" si="1"/>
        <v>63293650.599999994</v>
      </c>
      <c r="K47" s="24">
        <v>62399235.600000001</v>
      </c>
      <c r="L47" s="24">
        <f t="shared" si="2"/>
        <v>894414.99999999255</v>
      </c>
      <c r="M47" s="18">
        <f t="shared" si="3"/>
        <v>0.98586880371852037</v>
      </c>
      <c r="N47" s="18">
        <f>K47/K64</f>
        <v>7.0505743457830006E-2</v>
      </c>
      <c r="P47" s="32" t="s">
        <v>47</v>
      </c>
      <c r="Q47" s="33" t="s">
        <v>48</v>
      </c>
      <c r="R47" s="34">
        <v>72154705</v>
      </c>
      <c r="S47" s="34">
        <v>79895437.849999994</v>
      </c>
      <c r="T47" s="34">
        <v>20273692.07</v>
      </c>
      <c r="U47" s="34">
        <v>24787965.969999999</v>
      </c>
      <c r="V47" s="34">
        <v>44088167.039999999</v>
      </c>
      <c r="W47" s="38">
        <f t="shared" si="4"/>
        <v>0</v>
      </c>
    </row>
    <row r="48" spans="1:23" ht="22.5" outlineLevel="1" x14ac:dyDescent="0.2">
      <c r="A48" s="16" t="s">
        <v>47</v>
      </c>
      <c r="B48" s="17" t="s">
        <v>101</v>
      </c>
      <c r="C48" s="16" t="s">
        <v>102</v>
      </c>
      <c r="D48" s="24">
        <v>8327619</v>
      </c>
      <c r="E48" s="24">
        <v>8403384</v>
      </c>
      <c r="F48" s="24">
        <f t="shared" si="0"/>
        <v>75765</v>
      </c>
      <c r="G48" s="24">
        <v>1965261</v>
      </c>
      <c r="H48" s="24">
        <v>2232640.5</v>
      </c>
      <c r="I48" s="24">
        <v>2173907.5</v>
      </c>
      <c r="J48" s="24">
        <f t="shared" si="1"/>
        <v>6371809</v>
      </c>
      <c r="K48" s="24">
        <v>6183525.9500000002</v>
      </c>
      <c r="L48" s="24">
        <f t="shared" si="2"/>
        <v>188283.04999999981</v>
      </c>
      <c r="M48" s="18">
        <f t="shared" si="3"/>
        <v>0.97045061300487823</v>
      </c>
      <c r="N48" s="18">
        <f>K48/K64</f>
        <v>6.9868499205707349E-3</v>
      </c>
      <c r="P48" s="32" t="s">
        <v>47</v>
      </c>
      <c r="Q48" s="33" t="s">
        <v>101</v>
      </c>
      <c r="R48" s="34">
        <v>8327619</v>
      </c>
      <c r="S48" s="34">
        <v>8343984</v>
      </c>
      <c r="T48" s="34">
        <v>1965261</v>
      </c>
      <c r="U48" s="34">
        <v>2233377.5</v>
      </c>
      <c r="V48" s="34">
        <v>4057909.51</v>
      </c>
      <c r="W48" s="38">
        <f t="shared" si="4"/>
        <v>0</v>
      </c>
    </row>
    <row r="49" spans="1:23" x14ac:dyDescent="0.2">
      <c r="A49" s="14" t="s">
        <v>103</v>
      </c>
      <c r="B49" s="19" t="s">
        <v>122</v>
      </c>
      <c r="C49" s="5" t="s">
        <v>123</v>
      </c>
      <c r="D49" s="23">
        <v>21305823</v>
      </c>
      <c r="E49" s="23">
        <v>0</v>
      </c>
      <c r="F49" s="23">
        <f t="shared" si="0"/>
        <v>-21305823</v>
      </c>
      <c r="G49" s="23">
        <v>0</v>
      </c>
      <c r="H49" s="23">
        <v>0</v>
      </c>
      <c r="I49" s="23">
        <v>0</v>
      </c>
      <c r="J49" s="23">
        <f t="shared" si="1"/>
        <v>0</v>
      </c>
      <c r="K49" s="23">
        <v>0</v>
      </c>
      <c r="L49" s="23">
        <f t="shared" si="2"/>
        <v>0</v>
      </c>
      <c r="M49" s="15"/>
      <c r="N49" s="15">
        <f>K49/K64</f>
        <v>0</v>
      </c>
      <c r="P49" s="29" t="s">
        <v>103</v>
      </c>
      <c r="Q49" s="30" t="s">
        <v>131</v>
      </c>
      <c r="R49" s="31">
        <v>21305823</v>
      </c>
      <c r="S49" s="31">
        <v>23457444.870000001</v>
      </c>
      <c r="T49" s="31">
        <v>5399775.8899999997</v>
      </c>
      <c r="U49" s="31">
        <v>6510168</v>
      </c>
      <c r="V49" s="31">
        <v>11909943.890000001</v>
      </c>
      <c r="W49" s="38">
        <f t="shared" si="4"/>
        <v>0</v>
      </c>
    </row>
    <row r="50" spans="1:23" outlineLevel="1" x14ac:dyDescent="0.2">
      <c r="A50" s="16" t="s">
        <v>103</v>
      </c>
      <c r="B50" s="17" t="s">
        <v>104</v>
      </c>
      <c r="C50" s="16" t="s">
        <v>105</v>
      </c>
      <c r="D50" s="24">
        <v>21305823</v>
      </c>
      <c r="E50" s="24">
        <v>0</v>
      </c>
      <c r="F50" s="24">
        <f t="shared" si="0"/>
        <v>-21305823</v>
      </c>
      <c r="G50" s="24">
        <v>0</v>
      </c>
      <c r="H50" s="24">
        <v>0</v>
      </c>
      <c r="I50" s="24">
        <v>0</v>
      </c>
      <c r="J50" s="24">
        <f t="shared" si="1"/>
        <v>0</v>
      </c>
      <c r="K50" s="24">
        <v>0</v>
      </c>
      <c r="L50" s="24">
        <f t="shared" si="2"/>
        <v>0</v>
      </c>
      <c r="M50" s="18"/>
      <c r="N50" s="18">
        <f>K50/K64</f>
        <v>0</v>
      </c>
      <c r="P50" s="32" t="s">
        <v>103</v>
      </c>
      <c r="Q50" s="33" t="s">
        <v>104</v>
      </c>
      <c r="R50" s="34">
        <v>21305823</v>
      </c>
      <c r="S50" s="34">
        <v>23457444.870000001</v>
      </c>
      <c r="T50" s="34">
        <v>5399775.8899999997</v>
      </c>
      <c r="U50" s="34">
        <v>6510168</v>
      </c>
      <c r="V50" s="34">
        <v>11909943.890000001</v>
      </c>
      <c r="W50" s="38">
        <f t="shared" si="4"/>
        <v>0</v>
      </c>
    </row>
    <row r="51" spans="1:23" x14ac:dyDescent="0.2">
      <c r="A51" s="14" t="s">
        <v>50</v>
      </c>
      <c r="B51" s="19" t="s">
        <v>81</v>
      </c>
      <c r="C51" s="5" t="s">
        <v>78</v>
      </c>
      <c r="D51" s="23">
        <f>67393423.36+3232723.63</f>
        <v>70626146.989999995</v>
      </c>
      <c r="E51" s="23">
        <v>96653440.930000007</v>
      </c>
      <c r="F51" s="23">
        <f t="shared" si="0"/>
        <v>26027293.940000013</v>
      </c>
      <c r="G51" s="23">
        <v>16687670.210000001</v>
      </c>
      <c r="H51" s="23">
        <v>25180453.899999999</v>
      </c>
      <c r="I51" s="23">
        <v>40962847.530000001</v>
      </c>
      <c r="J51" s="23">
        <f t="shared" si="1"/>
        <v>82830971.640000001</v>
      </c>
      <c r="K51" s="23">
        <v>52610854.859999999</v>
      </c>
      <c r="L51" s="23">
        <f t="shared" si="2"/>
        <v>30220116.780000001</v>
      </c>
      <c r="M51" s="15">
        <f t="shared" si="3"/>
        <v>0.6351592142207062</v>
      </c>
      <c r="N51" s="15">
        <f>K51/K64</f>
        <v>5.9445719169295225E-2</v>
      </c>
      <c r="P51" s="29" t="s">
        <v>50</v>
      </c>
      <c r="Q51" s="30" t="s">
        <v>131</v>
      </c>
      <c r="R51" s="31">
        <v>67393423.359999999</v>
      </c>
      <c r="S51" s="31">
        <v>73684791.700000003</v>
      </c>
      <c r="T51" s="31">
        <v>18178686.350000001</v>
      </c>
      <c r="U51" s="31">
        <v>26438263.899999999</v>
      </c>
      <c r="V51" s="31">
        <v>35197587.32</v>
      </c>
      <c r="W51" s="38">
        <f t="shared" si="4"/>
        <v>-3232723.6299999952</v>
      </c>
    </row>
    <row r="52" spans="1:23" outlineLevel="1" x14ac:dyDescent="0.2">
      <c r="A52" s="16" t="s">
        <v>50</v>
      </c>
      <c r="B52" s="17" t="s">
        <v>51</v>
      </c>
      <c r="C52" s="16" t="s">
        <v>52</v>
      </c>
      <c r="D52" s="24">
        <v>4371061.3600000003</v>
      </c>
      <c r="E52" s="24">
        <v>4300188.68</v>
      </c>
      <c r="F52" s="24">
        <f t="shared" si="0"/>
        <v>-70872.680000000633</v>
      </c>
      <c r="G52" s="24">
        <v>1042632.21</v>
      </c>
      <c r="H52" s="24">
        <v>1140229.8999999999</v>
      </c>
      <c r="I52" s="24">
        <v>1202567.28</v>
      </c>
      <c r="J52" s="24">
        <f t="shared" si="1"/>
        <v>3385429.3899999997</v>
      </c>
      <c r="K52" s="24">
        <v>3360509.29</v>
      </c>
      <c r="L52" s="24">
        <f t="shared" si="2"/>
        <v>24920.099999999627</v>
      </c>
      <c r="M52" s="18">
        <f t="shared" si="3"/>
        <v>0.99263901351077966</v>
      </c>
      <c r="N52" s="18">
        <f>K52/K64</f>
        <v>3.7970850701958673E-3</v>
      </c>
      <c r="P52" s="32" t="s">
        <v>50</v>
      </c>
      <c r="Q52" s="33" t="s">
        <v>51</v>
      </c>
      <c r="R52" s="34">
        <v>4371061.3600000003</v>
      </c>
      <c r="S52" s="34">
        <v>4375851.0599999996</v>
      </c>
      <c r="T52" s="34">
        <v>1044708.35</v>
      </c>
      <c r="U52" s="34">
        <v>1140229.8999999999</v>
      </c>
      <c r="V52" s="34">
        <v>2160203.64</v>
      </c>
      <c r="W52" s="38">
        <f t="shared" si="4"/>
        <v>0</v>
      </c>
    </row>
    <row r="53" spans="1:23" outlineLevel="1" x14ac:dyDescent="0.2">
      <c r="A53" s="16" t="s">
        <v>50</v>
      </c>
      <c r="B53" s="17" t="s">
        <v>53</v>
      </c>
      <c r="C53" s="16" t="s">
        <v>54</v>
      </c>
      <c r="D53" s="24">
        <f>58104553+3232723.63</f>
        <v>61337276.630000003</v>
      </c>
      <c r="E53" s="24">
        <v>87415443.25</v>
      </c>
      <c r="F53" s="24">
        <f t="shared" si="0"/>
        <v>26078166.619999997</v>
      </c>
      <c r="G53" s="24">
        <v>14523438</v>
      </c>
      <c r="H53" s="24">
        <v>22524424</v>
      </c>
      <c r="I53" s="24">
        <v>38219171.25</v>
      </c>
      <c r="J53" s="24">
        <f t="shared" si="1"/>
        <v>75267033.25</v>
      </c>
      <c r="K53" s="24">
        <v>45569800.369999997</v>
      </c>
      <c r="L53" s="24">
        <f t="shared" si="2"/>
        <v>29697232.880000003</v>
      </c>
      <c r="M53" s="18">
        <f t="shared" si="3"/>
        <v>0.6054416974113962</v>
      </c>
      <c r="N53" s="18">
        <f>K53/K64</f>
        <v>5.1489936109277386E-2</v>
      </c>
      <c r="P53" s="32" t="s">
        <v>50</v>
      </c>
      <c r="Q53" s="33" t="s">
        <v>53</v>
      </c>
      <c r="R53" s="34">
        <v>58104553</v>
      </c>
      <c r="S53" s="34">
        <v>64381131.640000001</v>
      </c>
      <c r="T53" s="34">
        <v>16012378</v>
      </c>
      <c r="U53" s="34">
        <v>23782234</v>
      </c>
      <c r="V53" s="34">
        <v>30450949.329999998</v>
      </c>
      <c r="W53" s="38">
        <f t="shared" si="4"/>
        <v>-3232723.6300000027</v>
      </c>
    </row>
    <row r="54" spans="1:23" outlineLevel="1" x14ac:dyDescent="0.2">
      <c r="A54" s="16" t="s">
        <v>50</v>
      </c>
      <c r="B54" s="17" t="s">
        <v>106</v>
      </c>
      <c r="C54" s="16" t="s">
        <v>107</v>
      </c>
      <c r="D54" s="24">
        <v>4917809</v>
      </c>
      <c r="E54" s="24">
        <v>4917809</v>
      </c>
      <c r="F54" s="24">
        <f t="shared" si="0"/>
        <v>0</v>
      </c>
      <c r="G54" s="24">
        <v>1111600</v>
      </c>
      <c r="H54" s="24">
        <v>1515800</v>
      </c>
      <c r="I54" s="24">
        <v>1531109</v>
      </c>
      <c r="J54" s="24">
        <f t="shared" si="1"/>
        <v>4158509</v>
      </c>
      <c r="K54" s="24">
        <v>3660545.2</v>
      </c>
      <c r="L54" s="24">
        <f t="shared" si="2"/>
        <v>497963.79999999981</v>
      </c>
      <c r="M54" s="18">
        <f t="shared" si="3"/>
        <v>0.88025424497097404</v>
      </c>
      <c r="N54" s="18">
        <f>K54/K64</f>
        <v>4.1360997182951238E-3</v>
      </c>
      <c r="P54" s="32" t="s">
        <v>50</v>
      </c>
      <c r="Q54" s="33" t="s">
        <v>106</v>
      </c>
      <c r="R54" s="34">
        <v>4917809</v>
      </c>
      <c r="S54" s="34">
        <v>4917809</v>
      </c>
      <c r="T54" s="34">
        <v>1111600</v>
      </c>
      <c r="U54" s="34">
        <v>1515800</v>
      </c>
      <c r="V54" s="34">
        <v>2576434.35</v>
      </c>
      <c r="W54" s="38">
        <f t="shared" si="4"/>
        <v>0</v>
      </c>
    </row>
    <row r="55" spans="1:23" ht="22.5" outlineLevel="1" x14ac:dyDescent="0.2">
      <c r="A55" s="16" t="s">
        <v>50</v>
      </c>
      <c r="B55" s="17" t="s">
        <v>55</v>
      </c>
      <c r="C55" s="16" t="s">
        <v>56</v>
      </c>
      <c r="D55" s="24">
        <v>0</v>
      </c>
      <c r="E55" s="24">
        <v>20000</v>
      </c>
      <c r="F55" s="24">
        <f t="shared" si="0"/>
        <v>20000</v>
      </c>
      <c r="G55" s="24">
        <v>10000</v>
      </c>
      <c r="H55" s="24">
        <v>0</v>
      </c>
      <c r="I55" s="24">
        <v>10000</v>
      </c>
      <c r="J55" s="24">
        <f t="shared" si="1"/>
        <v>20000</v>
      </c>
      <c r="K55" s="24">
        <v>20000</v>
      </c>
      <c r="L55" s="24">
        <f t="shared" si="2"/>
        <v>0</v>
      </c>
      <c r="M55" s="18">
        <f t="shared" si="3"/>
        <v>1</v>
      </c>
      <c r="N55" s="18">
        <f>K55/K64</f>
        <v>2.2598271526848643E-5</v>
      </c>
      <c r="P55" s="32" t="s">
        <v>50</v>
      </c>
      <c r="Q55" s="33" t="s">
        <v>55</v>
      </c>
      <c r="R55" s="34">
        <v>0</v>
      </c>
      <c r="S55" s="34">
        <v>10000</v>
      </c>
      <c r="T55" s="34">
        <v>10000</v>
      </c>
      <c r="U55" s="34">
        <v>0</v>
      </c>
      <c r="V55" s="34">
        <v>10000</v>
      </c>
      <c r="W55" s="38">
        <f t="shared" si="4"/>
        <v>0</v>
      </c>
    </row>
    <row r="56" spans="1:23" ht="25.5" x14ac:dyDescent="0.2">
      <c r="A56" s="14" t="s">
        <v>57</v>
      </c>
      <c r="B56" s="19" t="s">
        <v>82</v>
      </c>
      <c r="C56" s="5" t="s">
        <v>136</v>
      </c>
      <c r="D56" s="23">
        <v>3706227</v>
      </c>
      <c r="E56" s="23">
        <v>7475368.1500000004</v>
      </c>
      <c r="F56" s="23">
        <f t="shared" si="0"/>
        <v>3769141.1500000004</v>
      </c>
      <c r="G56" s="23">
        <v>729089.93</v>
      </c>
      <c r="H56" s="23">
        <v>4952801.5</v>
      </c>
      <c r="I56" s="23">
        <v>934336.15</v>
      </c>
      <c r="J56" s="23">
        <f t="shared" si="1"/>
        <v>6616227.5800000001</v>
      </c>
      <c r="K56" s="23">
        <v>6388173.5499999998</v>
      </c>
      <c r="L56" s="23">
        <f t="shared" si="2"/>
        <v>228054.03000000026</v>
      </c>
      <c r="M56" s="15">
        <f t="shared" si="3"/>
        <v>0.96553110858982871</v>
      </c>
      <c r="N56" s="15">
        <f>K56/K64</f>
        <v>7.2180840221766308E-3</v>
      </c>
      <c r="P56" s="29" t="s">
        <v>57</v>
      </c>
      <c r="Q56" s="30" t="s">
        <v>131</v>
      </c>
      <c r="R56" s="31">
        <v>3706227</v>
      </c>
      <c r="S56" s="31">
        <v>7570631</v>
      </c>
      <c r="T56" s="31">
        <v>732884.93</v>
      </c>
      <c r="U56" s="31">
        <v>4967783.5</v>
      </c>
      <c r="V56" s="31">
        <v>4768023.82</v>
      </c>
      <c r="W56" s="38">
        <f t="shared" si="4"/>
        <v>0</v>
      </c>
    </row>
    <row r="57" spans="1:23" x14ac:dyDescent="0.2">
      <c r="A57" s="41"/>
      <c r="B57" s="40" t="s">
        <v>133</v>
      </c>
      <c r="C57" s="16" t="s">
        <v>135</v>
      </c>
      <c r="D57" s="24">
        <v>0</v>
      </c>
      <c r="E57" s="24">
        <v>3972540</v>
      </c>
      <c r="F57" s="24">
        <f t="shared" ref="F57" si="10">E57-D57</f>
        <v>3972540</v>
      </c>
      <c r="G57" s="24">
        <v>0</v>
      </c>
      <c r="H57" s="24">
        <v>3972540</v>
      </c>
      <c r="I57" s="24">
        <v>0</v>
      </c>
      <c r="J57" s="24">
        <f t="shared" si="1"/>
        <v>3972540</v>
      </c>
      <c r="K57" s="24">
        <v>3851064.5</v>
      </c>
      <c r="L57" s="24">
        <f t="shared" ref="L57" si="11">J57-K57</f>
        <v>121475.5</v>
      </c>
      <c r="M57" s="18">
        <f t="shared" ref="M57" si="12">K57/J57</f>
        <v>0.96942120154863132</v>
      </c>
      <c r="N57" s="18">
        <f>K57/K64</f>
        <v>4.3513700619203805E-3</v>
      </c>
      <c r="P57" s="32" t="s">
        <v>57</v>
      </c>
      <c r="Q57" s="33" t="s">
        <v>133</v>
      </c>
      <c r="R57" s="34">
        <v>0</v>
      </c>
      <c r="S57" s="34">
        <v>3972540</v>
      </c>
      <c r="T57" s="34">
        <v>0</v>
      </c>
      <c r="U57" s="34">
        <v>3972540</v>
      </c>
      <c r="V57" s="34">
        <v>3189991.9</v>
      </c>
      <c r="W57" s="38">
        <f t="shared" si="4"/>
        <v>0</v>
      </c>
    </row>
    <row r="58" spans="1:23" outlineLevel="1" x14ac:dyDescent="0.2">
      <c r="A58" s="16" t="s">
        <v>57</v>
      </c>
      <c r="B58" s="17" t="s">
        <v>58</v>
      </c>
      <c r="C58" s="16" t="s">
        <v>59</v>
      </c>
      <c r="D58" s="24">
        <v>3706227</v>
      </c>
      <c r="E58" s="24">
        <v>3502828.15</v>
      </c>
      <c r="F58" s="24">
        <f t="shared" si="0"/>
        <v>-203398.85000000009</v>
      </c>
      <c r="G58" s="24">
        <v>729089.93</v>
      </c>
      <c r="H58" s="24">
        <v>980261.5</v>
      </c>
      <c r="I58" s="24">
        <v>934336.15</v>
      </c>
      <c r="J58" s="24">
        <f t="shared" si="1"/>
        <v>2643687.58</v>
      </c>
      <c r="K58" s="24">
        <v>2537109.0499999998</v>
      </c>
      <c r="L58" s="24">
        <f t="shared" si="2"/>
        <v>106578.53000000026</v>
      </c>
      <c r="M58" s="18">
        <f t="shared" si="3"/>
        <v>0.95968565619996582</v>
      </c>
      <c r="N58" s="18">
        <f>K58/K64</f>
        <v>2.8667139602562503E-3</v>
      </c>
      <c r="P58" s="32" t="s">
        <v>57</v>
      </c>
      <c r="Q58" s="33" t="s">
        <v>58</v>
      </c>
      <c r="R58" s="34">
        <v>3706227</v>
      </c>
      <c r="S58" s="34">
        <v>3598091</v>
      </c>
      <c r="T58" s="34">
        <v>732884.93</v>
      </c>
      <c r="U58" s="34">
        <v>995243.5</v>
      </c>
      <c r="V58" s="34">
        <v>1578031.92</v>
      </c>
      <c r="W58" s="38">
        <f t="shared" si="4"/>
        <v>0</v>
      </c>
    </row>
    <row r="59" spans="1:23" ht="21" x14ac:dyDescent="0.2">
      <c r="A59" s="14" t="s">
        <v>108</v>
      </c>
      <c r="B59" s="19" t="s">
        <v>116</v>
      </c>
      <c r="C59" s="27" t="s">
        <v>117</v>
      </c>
      <c r="D59" s="23">
        <v>0</v>
      </c>
      <c r="E59" s="23">
        <v>5300000</v>
      </c>
      <c r="F59" s="23">
        <f t="shared" si="0"/>
        <v>5300000</v>
      </c>
      <c r="G59" s="23">
        <v>1742500</v>
      </c>
      <c r="H59" s="23">
        <v>1544445</v>
      </c>
      <c r="I59" s="23">
        <v>1499300</v>
      </c>
      <c r="J59" s="23">
        <f t="shared" si="1"/>
        <v>4786245</v>
      </c>
      <c r="K59" s="23">
        <v>4786245</v>
      </c>
      <c r="L59" s="23">
        <f t="shared" si="2"/>
        <v>0</v>
      </c>
      <c r="M59" s="15">
        <f t="shared" si="3"/>
        <v>1</v>
      </c>
      <c r="N59" s="15">
        <f>K59/K64</f>
        <v>5.408043205201084E-3</v>
      </c>
      <c r="P59" s="29" t="s">
        <v>108</v>
      </c>
      <c r="Q59" s="30" t="s">
        <v>131</v>
      </c>
      <c r="R59" s="31">
        <v>0</v>
      </c>
      <c r="S59" s="31">
        <v>5300000</v>
      </c>
      <c r="T59" s="31">
        <v>1742500</v>
      </c>
      <c r="U59" s="31">
        <v>1544445</v>
      </c>
      <c r="V59" s="31">
        <v>3286945</v>
      </c>
      <c r="W59" s="38">
        <f t="shared" si="4"/>
        <v>0</v>
      </c>
    </row>
    <row r="60" spans="1:23" outlineLevel="1" x14ac:dyDescent="0.2">
      <c r="A60" s="16" t="s">
        <v>108</v>
      </c>
      <c r="B60" s="17" t="s">
        <v>109</v>
      </c>
      <c r="C60" s="16" t="s">
        <v>110</v>
      </c>
      <c r="D60" s="24">
        <v>0</v>
      </c>
      <c r="E60" s="24">
        <v>4503700</v>
      </c>
      <c r="F60" s="24">
        <f t="shared" si="0"/>
        <v>4503700</v>
      </c>
      <c r="G60" s="24">
        <v>1219200</v>
      </c>
      <c r="H60" s="24">
        <v>1421445</v>
      </c>
      <c r="I60" s="24">
        <v>1349300</v>
      </c>
      <c r="J60" s="24">
        <f t="shared" si="1"/>
        <v>3989945</v>
      </c>
      <c r="K60" s="24">
        <v>3989945</v>
      </c>
      <c r="L60" s="24">
        <f t="shared" si="2"/>
        <v>0</v>
      </c>
      <c r="M60" s="18">
        <f t="shared" si="3"/>
        <v>1</v>
      </c>
      <c r="N60" s="18">
        <f>K60/K64</f>
        <v>4.5082930243596055E-3</v>
      </c>
      <c r="P60" s="32" t="s">
        <v>108</v>
      </c>
      <c r="Q60" s="33" t="s">
        <v>109</v>
      </c>
      <c r="R60" s="34">
        <v>0</v>
      </c>
      <c r="S60" s="34">
        <v>4503700</v>
      </c>
      <c r="T60" s="34">
        <v>1219200</v>
      </c>
      <c r="U60" s="34">
        <v>1421445</v>
      </c>
      <c r="V60" s="34">
        <v>2640645</v>
      </c>
      <c r="W60" s="38">
        <f t="shared" si="4"/>
        <v>0</v>
      </c>
    </row>
    <row r="61" spans="1:23" outlineLevel="1" x14ac:dyDescent="0.2">
      <c r="A61" s="16" t="s">
        <v>108</v>
      </c>
      <c r="B61" s="17" t="s">
        <v>111</v>
      </c>
      <c r="C61" s="16" t="s">
        <v>112</v>
      </c>
      <c r="D61" s="24">
        <v>0</v>
      </c>
      <c r="E61" s="24">
        <v>796300</v>
      </c>
      <c r="F61" s="24">
        <f t="shared" si="0"/>
        <v>796300</v>
      </c>
      <c r="G61" s="24">
        <v>523300</v>
      </c>
      <c r="H61" s="24">
        <v>123000</v>
      </c>
      <c r="I61" s="24">
        <v>150000</v>
      </c>
      <c r="J61" s="24">
        <f t="shared" si="1"/>
        <v>796300</v>
      </c>
      <c r="K61" s="24">
        <v>796300</v>
      </c>
      <c r="L61" s="24">
        <f t="shared" si="2"/>
        <v>0</v>
      </c>
      <c r="M61" s="18">
        <f t="shared" si="3"/>
        <v>1</v>
      </c>
      <c r="N61" s="18">
        <f>K61/K64</f>
        <v>8.9975018084147867E-4</v>
      </c>
      <c r="P61" s="32" t="s">
        <v>108</v>
      </c>
      <c r="Q61" s="33" t="s">
        <v>111</v>
      </c>
      <c r="R61" s="34">
        <v>0</v>
      </c>
      <c r="S61" s="34">
        <v>796300</v>
      </c>
      <c r="T61" s="34">
        <v>523300</v>
      </c>
      <c r="U61" s="34">
        <v>123000</v>
      </c>
      <c r="V61" s="34">
        <v>646300</v>
      </c>
      <c r="W61" s="38">
        <f t="shared" si="4"/>
        <v>0</v>
      </c>
    </row>
    <row r="62" spans="1:23" ht="21" outlineLevel="1" x14ac:dyDescent="0.2">
      <c r="A62" s="42"/>
      <c r="B62" s="19" t="s">
        <v>118</v>
      </c>
      <c r="C62" s="27" t="s">
        <v>119</v>
      </c>
      <c r="D62" s="23">
        <v>0</v>
      </c>
      <c r="E62" s="23">
        <v>14256693.890000001</v>
      </c>
      <c r="F62" s="23">
        <f t="shared" si="0"/>
        <v>14256693.890000001</v>
      </c>
      <c r="G62" s="23">
        <v>6526215.8899999997</v>
      </c>
      <c r="H62" s="23">
        <v>7730478</v>
      </c>
      <c r="I62" s="23">
        <v>0</v>
      </c>
      <c r="J62" s="23">
        <f t="shared" si="1"/>
        <v>14256693.890000001</v>
      </c>
      <c r="K62" s="23">
        <v>14256693.890000001</v>
      </c>
      <c r="L62" s="23">
        <f t="shared" ref="L62:L63" si="13">J62-K62</f>
        <v>0</v>
      </c>
      <c r="M62" s="15">
        <f t="shared" ref="M62:M63" si="14">K62/J62</f>
        <v>1</v>
      </c>
      <c r="N62" s="15">
        <f>K62/K64</f>
        <v>1.61088319800692E-2</v>
      </c>
      <c r="P62" s="44"/>
      <c r="Q62" s="45"/>
      <c r="R62" s="43"/>
      <c r="S62" s="43"/>
      <c r="T62" s="43"/>
      <c r="U62" s="43"/>
      <c r="V62" s="43"/>
      <c r="W62" s="38"/>
    </row>
    <row r="63" spans="1:23" ht="52.5" customHeight="1" outlineLevel="1" x14ac:dyDescent="0.2">
      <c r="A63" s="42"/>
      <c r="B63" s="33" t="s">
        <v>142</v>
      </c>
      <c r="C63" s="16" t="s">
        <v>144</v>
      </c>
      <c r="D63" s="24">
        <v>0</v>
      </c>
      <c r="E63" s="24">
        <v>14256693.890000001</v>
      </c>
      <c r="F63" s="24">
        <f t="shared" si="0"/>
        <v>14256693.890000001</v>
      </c>
      <c r="G63" s="24">
        <v>6526215.8899999997</v>
      </c>
      <c r="H63" s="24">
        <v>7730478</v>
      </c>
      <c r="I63" s="24">
        <v>0</v>
      </c>
      <c r="J63" s="24">
        <f t="shared" si="1"/>
        <v>14256693.890000001</v>
      </c>
      <c r="K63" s="24">
        <v>14256693.890000001</v>
      </c>
      <c r="L63" s="24">
        <f t="shared" si="13"/>
        <v>0</v>
      </c>
      <c r="M63" s="18">
        <f t="shared" si="14"/>
        <v>1</v>
      </c>
      <c r="N63" s="18">
        <f>K63/K64</f>
        <v>1.61088319800692E-2</v>
      </c>
      <c r="P63" s="44"/>
      <c r="Q63" s="45"/>
      <c r="R63" s="43"/>
      <c r="S63" s="43"/>
      <c r="T63" s="43"/>
      <c r="U63" s="43"/>
      <c r="V63" s="43"/>
      <c r="W63" s="38"/>
    </row>
    <row r="64" spans="1:23" ht="13.5" x14ac:dyDescent="0.25">
      <c r="B64" s="21"/>
      <c r="C64" s="20" t="s">
        <v>60</v>
      </c>
      <c r="D64" s="25">
        <f>1135831862.36+3232723.63</f>
        <v>1139064585.99</v>
      </c>
      <c r="E64" s="25">
        <f>E62+1342439955.71</f>
        <v>1356696649.6000001</v>
      </c>
      <c r="F64" s="25">
        <f t="shared" si="0"/>
        <v>217632063.61000013</v>
      </c>
      <c r="G64" s="25">
        <f>G62+274352135.79</f>
        <v>280878351.68000001</v>
      </c>
      <c r="H64" s="25">
        <f>H62+351918479.27</f>
        <v>359648957.26999998</v>
      </c>
      <c r="I64" s="25">
        <f>334937554.33-13176+37100</f>
        <v>334961478.32999998</v>
      </c>
      <c r="J64" s="25">
        <f t="shared" si="1"/>
        <v>975488787.27999997</v>
      </c>
      <c r="K64" s="25">
        <f>K62+870766745.9</f>
        <v>885023439.78999996</v>
      </c>
      <c r="L64" s="25">
        <f t="shared" si="2"/>
        <v>90465347.49000001</v>
      </c>
      <c r="M64" s="22">
        <f t="shared" si="3"/>
        <v>0.90726151989686254</v>
      </c>
      <c r="N64" s="22">
        <f>K64/K64</f>
        <v>1</v>
      </c>
      <c r="P64" s="35" t="s">
        <v>60</v>
      </c>
      <c r="Q64" s="36"/>
      <c r="R64" s="37">
        <v>1135831862.3599999</v>
      </c>
      <c r="S64" s="37">
        <v>1314116480.53</v>
      </c>
      <c r="T64" s="37">
        <v>286390092.50999999</v>
      </c>
      <c r="U64" s="37">
        <v>363108100.93000001</v>
      </c>
      <c r="V64" s="37">
        <v>597888779.37</v>
      </c>
      <c r="W64" s="38">
        <f t="shared" si="4"/>
        <v>-3232723.6300001144</v>
      </c>
    </row>
    <row r="65" spans="1:14" ht="56.25" x14ac:dyDescent="0.2">
      <c r="A65" s="8"/>
      <c r="B65" s="47"/>
      <c r="C65" s="46" t="s">
        <v>146</v>
      </c>
      <c r="D65" s="48">
        <v>497718400</v>
      </c>
      <c r="E65" s="48">
        <v>565679943.37</v>
      </c>
      <c r="F65" s="24">
        <f t="shared" si="0"/>
        <v>67961543.370000005</v>
      </c>
      <c r="G65" s="48"/>
      <c r="H65" s="48"/>
      <c r="I65" s="48"/>
      <c r="J65" s="48">
        <v>454268573.29000002</v>
      </c>
      <c r="K65" s="48">
        <v>403997689.98000002</v>
      </c>
      <c r="L65" s="24">
        <f t="shared" si="2"/>
        <v>50270883.310000002</v>
      </c>
      <c r="M65" s="18">
        <f t="shared" si="3"/>
        <v>0.88933664738038654</v>
      </c>
      <c r="N65" s="18">
        <f>K65/K64</f>
        <v>0.45648247471938297</v>
      </c>
    </row>
    <row r="66" spans="1:14" x14ac:dyDescent="0.2">
      <c r="A66" s="8"/>
    </row>
    <row r="67" spans="1:14" x14ac:dyDescent="0.2">
      <c r="B67" s="9" t="s">
        <v>83</v>
      </c>
    </row>
  </sheetData>
  <mergeCells count="1">
    <mergeCell ref="B2:N2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2014-10-14T05:46:06Z</cp:lastPrinted>
  <dcterms:created xsi:type="dcterms:W3CDTF">2002-03-11T10:22:12Z</dcterms:created>
  <dcterms:modified xsi:type="dcterms:W3CDTF">2014-10-31T08:21:15Z</dcterms:modified>
</cp:coreProperties>
</file>