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9" activeTab="3"/>
  </bookViews>
  <sheets>
    <sheet name="налоговые" sheetId="1" r:id="rId1"/>
    <sheet name="неналоговые" sheetId="2" r:id="rId2"/>
    <sheet name="налоговые неналоговые " sheetId="3" r:id="rId3"/>
    <sheet name="01.07.2017" sheetId="4" r:id="rId4"/>
  </sheets>
  <definedNames>
    <definedName name="_xlnm.Print_Titles" localSheetId="3">'01.07.2017'!$A:$A</definedName>
    <definedName name="_xlnm.Print_Titles" localSheetId="0">'налоговые'!$A:$B</definedName>
    <definedName name="_xlnm.Print_Titles" localSheetId="1">'неналоговые'!$A:$B</definedName>
    <definedName name="_xlnm.Print_Area" localSheetId="3">'01.07.2017'!$A$2:$S$38</definedName>
    <definedName name="_xlnm.Print_Area" localSheetId="0">'налоговые'!$A$4:$CE$27</definedName>
  </definedNames>
  <calcPr fullCalcOnLoad="1"/>
</workbook>
</file>

<file path=xl/sharedStrings.xml><?xml version="1.0" encoding="utf-8"?>
<sst xmlns="http://schemas.openxmlformats.org/spreadsheetml/2006/main" count="162" uniqueCount="99">
  <si>
    <t>Земельный налог</t>
  </si>
  <si>
    <t>Транспортный налог</t>
  </si>
  <si>
    <t>Транспортный налог с организаций</t>
  </si>
  <si>
    <t>Транспортный налог с физических лиц</t>
  </si>
  <si>
    <t>Штрафы, санкции, возмещение ущерба</t>
  </si>
  <si>
    <t>НДФЛ</t>
  </si>
  <si>
    <t>ЕСХН</t>
  </si>
  <si>
    <t>Госпошлина</t>
  </si>
  <si>
    <t>Аренда земли</t>
  </si>
  <si>
    <t>Аренда имущества</t>
  </si>
  <si>
    <t>Бырминское</t>
  </si>
  <si>
    <t>Голдыревское</t>
  </si>
  <si>
    <t>Ергачинское</t>
  </si>
  <si>
    <t>Зарубинское</t>
  </si>
  <si>
    <t>Калининское</t>
  </si>
  <si>
    <t>Комсомольское</t>
  </si>
  <si>
    <t>Кыласовское</t>
  </si>
  <si>
    <t>Ленское</t>
  </si>
  <si>
    <t>Мазунинское</t>
  </si>
  <si>
    <t>Моховское</t>
  </si>
  <si>
    <t>Насадское</t>
  </si>
  <si>
    <t>Неволинское</t>
  </si>
  <si>
    <t>Плехановское</t>
  </si>
  <si>
    <t>Сергинское</t>
  </si>
  <si>
    <t>Тихановское</t>
  </si>
  <si>
    <t>Троельжанское</t>
  </si>
  <si>
    <t>Усть-Турское</t>
  </si>
  <si>
    <t>Филипповское</t>
  </si>
  <si>
    <t>Шадейское</t>
  </si>
  <si>
    <t>Итого по поселениям</t>
  </si>
  <si>
    <t>Наименование поселения</t>
  </si>
  <si>
    <t>№ п/п</t>
  </si>
  <si>
    <t>Платежи при пользовании природными ресурсами</t>
  </si>
  <si>
    <t>Всего налоговые неналоговые д-ды</t>
  </si>
  <si>
    <t>Неналоговые</t>
  </si>
  <si>
    <t>Продажа земли</t>
  </si>
  <si>
    <t>Продажа имущества</t>
  </si>
  <si>
    <t>Кунгурский МР</t>
  </si>
  <si>
    <t>Доходы от оказания платных услуг и компенс затрат гос-ва</t>
  </si>
  <si>
    <t>Итого поселения</t>
  </si>
  <si>
    <t>Налог на имущество физических лиц</t>
  </si>
  <si>
    <t>Задолженность по отмененным налогам</t>
  </si>
  <si>
    <t>Доходы от продажи материальных и нематериальных активов</t>
  </si>
  <si>
    <t>Прочие доходы от использования имущества</t>
  </si>
  <si>
    <t>Прочие неналоговые доходы</t>
  </si>
  <si>
    <t>Платежи от государственных и муниципальных предприятий</t>
  </si>
  <si>
    <t>Всего неналоговые доходы</t>
  </si>
  <si>
    <t>Всего налоговые доходы</t>
  </si>
  <si>
    <t>Налоги на совокупный доход</t>
  </si>
  <si>
    <t xml:space="preserve">оклонение </t>
  </si>
  <si>
    <t>Акцизы на нефтепродуты</t>
  </si>
  <si>
    <t>Земельный налог с организаций</t>
  </si>
  <si>
    <t>Земельный налог с физических лиц</t>
  </si>
  <si>
    <t>Конслидированный бюджет</t>
  </si>
  <si>
    <t>Консолидированный бюджет</t>
  </si>
  <si>
    <t>к утвержденному плану</t>
  </si>
  <si>
    <t>Утвержденный план на 2017 год</t>
  </si>
  <si>
    <t>Уточненный план на 2017 год</t>
  </si>
  <si>
    <t>% исп. к уточн. плану</t>
  </si>
  <si>
    <t>План полугодия</t>
  </si>
  <si>
    <t>% исп. I полугодия</t>
  </si>
  <si>
    <t>Анализ выполнения доходной части консолидированного бюджета Кунгурского муниципального района на 01.02.2016</t>
  </si>
  <si>
    <t>Наименование доходов</t>
  </si>
  <si>
    <t xml:space="preserve"> 2017 год консолидированный</t>
  </si>
  <si>
    <t>Кунгурский муниципальный район</t>
  </si>
  <si>
    <t>Сельские поселения</t>
  </si>
  <si>
    <t>Утверждено в бюджете</t>
  </si>
  <si>
    <t>Уточненный план</t>
  </si>
  <si>
    <t>План I полугодия</t>
  </si>
  <si>
    <t>отклонение к утв. плану</t>
  </si>
  <si>
    <t>отклонение к I полугодию</t>
  </si>
  <si>
    <t>Доходы</t>
  </si>
  <si>
    <t>Налог на доходы физических лиц</t>
  </si>
  <si>
    <t xml:space="preserve">Акцизы на нефтепродукты </t>
  </si>
  <si>
    <t>Единый налог на вмененный доход</t>
  </si>
  <si>
    <t xml:space="preserve">Налог, взимаемый в связи с применением патентной системы </t>
  </si>
  <si>
    <t>Единый сельскохозяйственный налог</t>
  </si>
  <si>
    <t>Налоги на имущество</t>
  </si>
  <si>
    <t>Налог на имущество организаций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</si>
  <si>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</si>
  <si>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</si>
  <si>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Арендная плата за земли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</si>
  <si>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</si>
  <si>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собственности муниципальных районов</t>
  </si>
  <si>
    <t>Д-ды от эксплуатации и использования имущества автом дорог</t>
  </si>
  <si>
    <t>Плата за негативное воздействие на окружающую среду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</si>
  <si>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</si>
  <si>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</si>
  <si>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</si>
  <si>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Невыясненные зачисления</t>
  </si>
  <si>
    <t>Возмещение потерь сельскохозяйственного производства</t>
  </si>
  <si>
    <t xml:space="preserve">Прочие неналоговые доходы </t>
  </si>
  <si>
    <t>Средства самообложения граждан</t>
  </si>
  <si>
    <t>Итого доходы</t>
  </si>
  <si>
    <t>к  I полугодию</t>
  </si>
  <si>
    <t>факт на 01.07.17</t>
  </si>
  <si>
    <t>Анализ выполнения доходной части (налоговые и неналоговые доходы) консолидированного бюджета Кунгурского муниципального района на 01.07.2017</t>
  </si>
  <si>
    <t>Анализ доходов консолидированого бюджета Кунгурского муниципального района на 1 июля 2017 года (в разрезе сельских поселений)</t>
  </si>
  <si>
    <t>факт на 01.07.2017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</si>
</sst>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#,##0.0"/>
    <numFmt numFmtId="187" formatCode="0.0%"/>
    <numFmt numFmtId="188" formatCode="#,##0.000"/>
    <numFmt numFmtId="189" formatCode="#,##0.00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name val="Arial Narrow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18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86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3" fontId="10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0" xfId="0" applyFont="1" applyAlignment="1">
      <alignment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8" fillId="8" borderId="12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4" fontId="8" fillId="0" borderId="2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8" fillId="8" borderId="12" xfId="0" applyNumberFormat="1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22" xfId="0" applyFont="1" applyBorder="1" applyAlignment="1">
      <alignment horizontal="left"/>
    </xf>
    <xf numFmtId="4" fontId="8" fillId="0" borderId="23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8" borderId="10" xfId="0" applyNumberFormat="1" applyFont="1" applyFill="1" applyBorder="1" applyAlignment="1">
      <alignment horizontal="right" wrapText="1"/>
    </xf>
    <xf numFmtId="4" fontId="8" fillId="0" borderId="23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8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8" fillId="8" borderId="10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left"/>
    </xf>
    <xf numFmtId="4" fontId="7" fillId="0" borderId="23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7" fillId="8" borderId="10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 wrapText="1"/>
    </xf>
    <xf numFmtId="4" fontId="7" fillId="0" borderId="21" xfId="0" applyNumberFormat="1" applyFont="1" applyFill="1" applyBorder="1" applyAlignment="1">
      <alignment horizontal="right" wrapText="1"/>
    </xf>
    <xf numFmtId="4" fontId="7" fillId="0" borderId="23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8" borderId="10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8" borderId="10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right" wrapText="1"/>
    </xf>
    <xf numFmtId="4" fontId="7" fillId="8" borderId="11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vertical="center" wrapText="1"/>
    </xf>
    <xf numFmtId="4" fontId="8" fillId="0" borderId="23" xfId="0" applyNumberFormat="1" applyFont="1" applyFill="1" applyBorder="1" applyAlignment="1">
      <alignment wrapText="1"/>
    </xf>
    <xf numFmtId="4" fontId="8" fillId="0" borderId="23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8" borderId="10" xfId="0" applyNumberFormat="1" applyFont="1" applyFill="1" applyBorder="1" applyAlignment="1">
      <alignment/>
    </xf>
    <xf numFmtId="0" fontId="7" fillId="0" borderId="2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wrapText="1"/>
    </xf>
    <xf numFmtId="0" fontId="7" fillId="0" borderId="22" xfId="0" applyFont="1" applyBorder="1" applyAlignment="1">
      <alignment horizontal="left" wrapText="1"/>
    </xf>
    <xf numFmtId="3" fontId="8" fillId="0" borderId="23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left"/>
    </xf>
    <xf numFmtId="4" fontId="7" fillId="0" borderId="25" xfId="0" applyNumberFormat="1" applyFont="1" applyFill="1" applyBorder="1" applyAlignment="1">
      <alignment horizontal="right" wrapText="1"/>
    </xf>
    <xf numFmtId="4" fontId="7" fillId="0" borderId="26" xfId="0" applyNumberFormat="1" applyFont="1" applyFill="1" applyBorder="1" applyAlignment="1">
      <alignment horizontal="right" wrapText="1"/>
    </xf>
    <xf numFmtId="4" fontId="7" fillId="8" borderId="26" xfId="0" applyNumberFormat="1" applyFont="1" applyFill="1" applyBorder="1" applyAlignment="1">
      <alignment horizontal="right" wrapText="1"/>
    </xf>
    <xf numFmtId="4" fontId="7" fillId="0" borderId="27" xfId="0" applyNumberFormat="1" applyFont="1" applyFill="1" applyBorder="1" applyAlignment="1">
      <alignment horizontal="right" wrapText="1"/>
    </xf>
    <xf numFmtId="4" fontId="8" fillId="0" borderId="28" xfId="0" applyNumberFormat="1" applyFont="1" applyFill="1" applyBorder="1" applyAlignment="1">
      <alignment horizontal="right" wrapText="1"/>
    </xf>
    <xf numFmtId="4" fontId="7" fillId="0" borderId="25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8" borderId="26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 vertical="center" wrapText="1"/>
    </xf>
    <xf numFmtId="4" fontId="7" fillId="8" borderId="26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left"/>
    </xf>
    <xf numFmtId="4" fontId="8" fillId="0" borderId="30" xfId="0" applyNumberFormat="1" applyFont="1" applyFill="1" applyBorder="1" applyAlignment="1">
      <alignment horizontal="right" wrapText="1"/>
    </xf>
    <xf numFmtId="4" fontId="8" fillId="0" borderId="31" xfId="0" applyNumberFormat="1" applyFont="1" applyFill="1" applyBorder="1" applyAlignment="1">
      <alignment horizontal="right" wrapText="1"/>
    </xf>
    <xf numFmtId="4" fontId="8" fillId="0" borderId="32" xfId="0" applyNumberFormat="1" applyFont="1" applyFill="1" applyBorder="1" applyAlignment="1">
      <alignment horizontal="right" wrapText="1"/>
    </xf>
    <xf numFmtId="4" fontId="8" fillId="8" borderId="33" xfId="0" applyNumberFormat="1" applyFont="1" applyFill="1" applyBorder="1" applyAlignment="1">
      <alignment horizontal="right" wrapText="1"/>
    </xf>
    <xf numFmtId="4" fontId="8" fillId="0" borderId="33" xfId="0" applyNumberFormat="1" applyFont="1" applyFill="1" applyBorder="1" applyAlignment="1">
      <alignment horizontal="right" wrapText="1"/>
    </xf>
    <xf numFmtId="4" fontId="8" fillId="0" borderId="30" xfId="0" applyNumberFormat="1" applyFont="1" applyFill="1" applyBorder="1" applyAlignment="1">
      <alignment horizontal="right"/>
    </xf>
    <xf numFmtId="4" fontId="8" fillId="0" borderId="32" xfId="0" applyNumberFormat="1" applyFont="1" applyFill="1" applyBorder="1" applyAlignment="1">
      <alignment horizontal="right"/>
    </xf>
    <xf numFmtId="4" fontId="8" fillId="8" borderId="18" xfId="0" applyNumberFormat="1" applyFont="1" applyFill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4" fontId="8" fillId="0" borderId="31" xfId="0" applyNumberFormat="1" applyFont="1" applyFill="1" applyBorder="1" applyAlignment="1">
      <alignment horizontal="right"/>
    </xf>
    <xf numFmtId="4" fontId="8" fillId="8" borderId="31" xfId="0" applyNumberFormat="1" applyFont="1" applyFill="1" applyBorder="1" applyAlignment="1">
      <alignment horizontal="right"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0" fontId="16" fillId="0" borderId="22" xfId="0" applyFont="1" applyBorder="1" applyAlignment="1">
      <alignment horizontal="left"/>
    </xf>
    <xf numFmtId="4" fontId="16" fillId="0" borderId="23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8" borderId="10" xfId="0" applyNumberFormat="1" applyFont="1" applyFill="1" applyBorder="1" applyAlignment="1">
      <alignment horizontal="right" wrapText="1"/>
    </xf>
    <xf numFmtId="4" fontId="16" fillId="0" borderId="12" xfId="0" applyNumberFormat="1" applyFont="1" applyFill="1" applyBorder="1" applyAlignment="1">
      <alignment horizontal="right" wrapText="1"/>
    </xf>
    <xf numFmtId="4" fontId="16" fillId="0" borderId="21" xfId="0" applyNumberFormat="1" applyFont="1" applyFill="1" applyBorder="1" applyAlignment="1">
      <alignment horizontal="right" wrapText="1"/>
    </xf>
    <xf numFmtId="4" fontId="16" fillId="0" borderId="23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/>
    </xf>
    <xf numFmtId="4" fontId="16" fillId="8" borderId="10" xfId="0" applyNumberFormat="1" applyFont="1" applyFill="1" applyBorder="1" applyAlignment="1">
      <alignment horizontal="right"/>
    </xf>
    <xf numFmtId="4" fontId="16" fillId="0" borderId="12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/>
    </xf>
    <xf numFmtId="4" fontId="16" fillId="0" borderId="21" xfId="0" applyNumberFormat="1" applyFont="1" applyBorder="1" applyAlignment="1">
      <alignment/>
    </xf>
    <xf numFmtId="0" fontId="17" fillId="0" borderId="0" xfId="0" applyFont="1" applyAlignment="1">
      <alignment/>
    </xf>
    <xf numFmtId="4" fontId="12" fillId="0" borderId="13" xfId="0" applyNumberFormat="1" applyFont="1" applyBorder="1" applyAlignment="1">
      <alignment wrapText="1"/>
    </xf>
    <xf numFmtId="186" fontId="10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"/>
  <sheetViews>
    <sheetView zoomScaleSheetLayoutView="50" workbookViewId="0" topLeftCell="A4">
      <pane xSplit="2" ySplit="2" topLeftCell="BP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W4" sqref="BW4:BY4"/>
    </sheetView>
  </sheetViews>
  <sheetFormatPr defaultColWidth="9.140625" defaultRowHeight="12.75"/>
  <cols>
    <col min="1" max="1" width="4.140625" style="1" customWidth="1"/>
    <col min="2" max="2" width="18.140625" style="1" customWidth="1"/>
    <col min="3" max="6" width="12.00390625" style="1" customWidth="1"/>
    <col min="7" max="8" width="5.7109375" style="1" customWidth="1"/>
    <col min="9" max="12" width="10.8515625" style="1" customWidth="1"/>
    <col min="13" max="13" width="6.7109375" style="1" customWidth="1"/>
    <col min="14" max="14" width="6.8515625" style="1" bestFit="1" customWidth="1"/>
    <col min="15" max="18" width="11.7109375" style="1" customWidth="1"/>
    <col min="19" max="20" width="5.421875" style="1" customWidth="1"/>
    <col min="21" max="22" width="11.140625" style="1" customWidth="1"/>
    <col min="23" max="23" width="10.7109375" style="1" customWidth="1"/>
    <col min="24" max="24" width="10.7109375" style="2" customWidth="1"/>
    <col min="25" max="25" width="6.57421875" style="1" customWidth="1"/>
    <col min="26" max="26" width="6.8515625" style="1" bestFit="1" customWidth="1"/>
    <col min="27" max="30" width="11.7109375" style="1" customWidth="1"/>
    <col min="31" max="32" width="5.7109375" style="1" customWidth="1"/>
    <col min="33" max="36" width="10.57421875" style="1" customWidth="1"/>
    <col min="37" max="38" width="6.57421875" style="1" customWidth="1"/>
    <col min="39" max="41" width="11.7109375" style="1" customWidth="1"/>
    <col min="42" max="42" width="11.7109375" style="2" customWidth="1"/>
    <col min="43" max="44" width="6.140625" style="1" customWidth="1"/>
    <col min="45" max="48" width="11.140625" style="1" customWidth="1"/>
    <col min="49" max="49" width="6.00390625" style="1" customWidth="1"/>
    <col min="50" max="50" width="5.140625" style="1" customWidth="1"/>
    <col min="51" max="54" width="11.421875" style="1" customWidth="1"/>
    <col min="55" max="55" width="5.7109375" style="1" customWidth="1"/>
    <col min="56" max="56" width="6.57421875" style="1" customWidth="1"/>
    <col min="57" max="59" width="11.28125" style="1" customWidth="1"/>
    <col min="60" max="60" width="11.28125" style="2" customWidth="1"/>
    <col min="61" max="62" width="6.28125" style="1" customWidth="1"/>
    <col min="63" max="65" width="10.8515625" style="1" customWidth="1"/>
    <col min="66" max="66" width="11.140625" style="1" customWidth="1"/>
    <col min="67" max="68" width="5.28125" style="1" customWidth="1"/>
    <col min="69" max="70" width="10.421875" style="1" customWidth="1"/>
    <col min="71" max="71" width="8.8515625" style="1" customWidth="1"/>
    <col min="72" max="72" width="8.7109375" style="2" bestFit="1" customWidth="1"/>
    <col min="73" max="73" width="6.140625" style="1" customWidth="1"/>
    <col min="74" max="74" width="6.8515625" style="1" customWidth="1"/>
    <col min="75" max="75" width="5.8515625" style="1" customWidth="1"/>
    <col min="76" max="76" width="5.7109375" style="1" customWidth="1"/>
    <col min="77" max="77" width="7.7109375" style="1" customWidth="1"/>
    <col min="78" max="78" width="15.140625" style="1" customWidth="1"/>
    <col min="79" max="79" width="14.57421875" style="1" customWidth="1"/>
    <col min="80" max="80" width="12.7109375" style="1" customWidth="1"/>
    <col min="81" max="81" width="12.28125" style="2" customWidth="1"/>
    <col min="82" max="83" width="6.57421875" style="1" customWidth="1"/>
    <col min="84" max="16384" width="9.140625" style="1" customWidth="1"/>
  </cols>
  <sheetData>
    <row r="1" spans="1:83" ht="16.5" customHeight="1" hidden="1">
      <c r="A1" s="11"/>
      <c r="B1" s="11"/>
      <c r="C1" s="11"/>
      <c r="D1" s="11"/>
      <c r="E1" s="11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2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2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2"/>
      <c r="BU1" s="11"/>
      <c r="BV1" s="11"/>
      <c r="BW1" s="11"/>
      <c r="BX1" s="11"/>
      <c r="BY1" s="11"/>
      <c r="BZ1" s="11"/>
      <c r="CA1" s="11"/>
      <c r="CB1" s="11"/>
      <c r="CC1" s="12"/>
      <c r="CD1" s="11"/>
      <c r="CE1" s="14"/>
    </row>
    <row r="2" spans="1:83" ht="1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5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5"/>
      <c r="BU2" s="14"/>
      <c r="BV2" s="14"/>
      <c r="BW2" s="14"/>
      <c r="BX2" s="14"/>
      <c r="BY2" s="14"/>
      <c r="BZ2" s="14"/>
      <c r="CA2" s="14"/>
      <c r="CB2" s="14"/>
      <c r="CC2" s="15"/>
      <c r="CD2" s="14"/>
      <c r="CE2" s="14"/>
    </row>
    <row r="3" spans="1:83" ht="15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5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5"/>
      <c r="BU3" s="14"/>
      <c r="BV3" s="14"/>
      <c r="BW3" s="14"/>
      <c r="BX3" s="14"/>
      <c r="BY3" s="14"/>
      <c r="BZ3" s="14"/>
      <c r="CA3" s="14"/>
      <c r="CB3" s="14"/>
      <c r="CC3" s="15"/>
      <c r="CD3" s="14"/>
      <c r="CE3" s="14"/>
    </row>
    <row r="4" spans="1:83" s="5" customFormat="1" ht="34.5" customHeight="1">
      <c r="A4" s="195" t="s">
        <v>31</v>
      </c>
      <c r="B4" s="194" t="s">
        <v>30</v>
      </c>
      <c r="C4" s="191" t="s">
        <v>5</v>
      </c>
      <c r="D4" s="192"/>
      <c r="E4" s="192"/>
      <c r="F4" s="192"/>
      <c r="G4" s="192"/>
      <c r="H4" s="193"/>
      <c r="I4" s="191" t="s">
        <v>6</v>
      </c>
      <c r="J4" s="192"/>
      <c r="K4" s="192"/>
      <c r="L4" s="192"/>
      <c r="M4" s="192"/>
      <c r="N4" s="193"/>
      <c r="O4" s="191" t="s">
        <v>48</v>
      </c>
      <c r="P4" s="192"/>
      <c r="Q4" s="192"/>
      <c r="R4" s="192"/>
      <c r="S4" s="192"/>
      <c r="T4" s="193"/>
      <c r="U4" s="191" t="s">
        <v>40</v>
      </c>
      <c r="V4" s="192"/>
      <c r="W4" s="192"/>
      <c r="X4" s="192"/>
      <c r="Y4" s="192"/>
      <c r="Z4" s="193"/>
      <c r="AA4" s="191" t="s">
        <v>51</v>
      </c>
      <c r="AB4" s="192"/>
      <c r="AC4" s="192"/>
      <c r="AD4" s="192"/>
      <c r="AE4" s="192"/>
      <c r="AF4" s="193"/>
      <c r="AG4" s="191" t="s">
        <v>52</v>
      </c>
      <c r="AH4" s="192"/>
      <c r="AI4" s="192"/>
      <c r="AJ4" s="192"/>
      <c r="AK4" s="192"/>
      <c r="AL4" s="193"/>
      <c r="AM4" s="191" t="s">
        <v>0</v>
      </c>
      <c r="AN4" s="192"/>
      <c r="AO4" s="192"/>
      <c r="AP4" s="192"/>
      <c r="AQ4" s="192"/>
      <c r="AR4" s="193"/>
      <c r="AS4" s="191" t="s">
        <v>2</v>
      </c>
      <c r="AT4" s="192"/>
      <c r="AU4" s="192"/>
      <c r="AV4" s="192"/>
      <c r="AW4" s="192"/>
      <c r="AX4" s="193"/>
      <c r="AY4" s="191" t="s">
        <v>3</v>
      </c>
      <c r="AZ4" s="192"/>
      <c r="BA4" s="192"/>
      <c r="BB4" s="192"/>
      <c r="BC4" s="192"/>
      <c r="BD4" s="193"/>
      <c r="BE4" s="191" t="s">
        <v>1</v>
      </c>
      <c r="BF4" s="192"/>
      <c r="BG4" s="192"/>
      <c r="BH4" s="192"/>
      <c r="BI4" s="192"/>
      <c r="BJ4" s="193"/>
      <c r="BK4" s="191" t="s">
        <v>50</v>
      </c>
      <c r="BL4" s="192"/>
      <c r="BM4" s="192"/>
      <c r="BN4" s="192"/>
      <c r="BO4" s="192"/>
      <c r="BP4" s="193"/>
      <c r="BQ4" s="191" t="s">
        <v>7</v>
      </c>
      <c r="BR4" s="192"/>
      <c r="BS4" s="192"/>
      <c r="BT4" s="192"/>
      <c r="BU4" s="192"/>
      <c r="BV4" s="193"/>
      <c r="BW4" s="188" t="s">
        <v>41</v>
      </c>
      <c r="BX4" s="189"/>
      <c r="BY4" s="190"/>
      <c r="BZ4" s="191" t="s">
        <v>47</v>
      </c>
      <c r="CA4" s="192"/>
      <c r="CB4" s="192"/>
      <c r="CC4" s="192"/>
      <c r="CD4" s="192"/>
      <c r="CE4" s="193"/>
    </row>
    <row r="5" spans="1:83" s="5" customFormat="1" ht="90" customHeight="1">
      <c r="A5" s="195"/>
      <c r="B5" s="194"/>
      <c r="C5" s="10" t="s">
        <v>56</v>
      </c>
      <c r="D5" s="10" t="s">
        <v>57</v>
      </c>
      <c r="E5" s="10" t="s">
        <v>59</v>
      </c>
      <c r="F5" s="59" t="s">
        <v>95</v>
      </c>
      <c r="G5" s="10" t="s">
        <v>58</v>
      </c>
      <c r="H5" s="10" t="s">
        <v>60</v>
      </c>
      <c r="I5" s="10" t="str">
        <f aca="true" t="shared" si="0" ref="I5:N5">C5</f>
        <v>Утвержденный план на 2017 год</v>
      </c>
      <c r="J5" s="10" t="str">
        <f t="shared" si="0"/>
        <v>Уточненный план на 2017 год</v>
      </c>
      <c r="K5" s="10" t="str">
        <f t="shared" si="0"/>
        <v>План полугодия</v>
      </c>
      <c r="L5" s="59" t="str">
        <f t="shared" si="0"/>
        <v>факт на 01.07.17</v>
      </c>
      <c r="M5" s="10" t="str">
        <f t="shared" si="0"/>
        <v>% исп. к уточн. плану</v>
      </c>
      <c r="N5" s="10" t="str">
        <f t="shared" si="0"/>
        <v>% исп. I полугодия</v>
      </c>
      <c r="O5" s="10" t="str">
        <f>C5</f>
        <v>Утвержденный план на 2017 год</v>
      </c>
      <c r="P5" s="10" t="str">
        <f>D5</f>
        <v>Уточненный план на 2017 год</v>
      </c>
      <c r="Q5" s="10" t="str">
        <f>E5</f>
        <v>План полугодия</v>
      </c>
      <c r="R5" s="60" t="str">
        <f>L5</f>
        <v>факт на 01.07.17</v>
      </c>
      <c r="S5" s="10" t="str">
        <f>M5</f>
        <v>% исп. к уточн. плану</v>
      </c>
      <c r="T5" s="10" t="str">
        <f>N5</f>
        <v>% исп. I полугодия</v>
      </c>
      <c r="U5" s="10" t="str">
        <f>C5</f>
        <v>Утвержденный план на 2017 год</v>
      </c>
      <c r="V5" s="10" t="str">
        <f>D5</f>
        <v>Уточненный план на 2017 год</v>
      </c>
      <c r="W5" s="10" t="str">
        <f>Q5</f>
        <v>План полугодия</v>
      </c>
      <c r="X5" s="59" t="str">
        <f>R5</f>
        <v>факт на 01.07.17</v>
      </c>
      <c r="Y5" s="10" t="str">
        <f>S5</f>
        <v>% исп. к уточн. плану</v>
      </c>
      <c r="Z5" s="10" t="str">
        <f>T5</f>
        <v>% исп. I полугодия</v>
      </c>
      <c r="AA5" s="10" t="str">
        <f>C5</f>
        <v>Утвержденный план на 2017 год</v>
      </c>
      <c r="AB5" s="10" t="str">
        <f>D5</f>
        <v>Уточненный план на 2017 год</v>
      </c>
      <c r="AC5" s="10" t="str">
        <f>E5</f>
        <v>План полугодия</v>
      </c>
      <c r="AD5" s="60" t="str">
        <f>X5</f>
        <v>факт на 01.07.17</v>
      </c>
      <c r="AE5" s="10" t="str">
        <f>Y5</f>
        <v>% исп. к уточн. плану</v>
      </c>
      <c r="AF5" s="10" t="str">
        <f>Z5</f>
        <v>% исп. I полугодия</v>
      </c>
      <c r="AG5" s="10" t="str">
        <f>C5</f>
        <v>Утвержденный план на 2017 год</v>
      </c>
      <c r="AH5" s="10" t="str">
        <f>D5</f>
        <v>Уточненный план на 2017 год</v>
      </c>
      <c r="AI5" s="10" t="str">
        <f>K5</f>
        <v>План полугодия</v>
      </c>
      <c r="AJ5" s="60" t="str">
        <f>AD5</f>
        <v>факт на 01.07.17</v>
      </c>
      <c r="AK5" s="10" t="str">
        <f>AE5</f>
        <v>% исп. к уточн. плану</v>
      </c>
      <c r="AL5" s="10" t="str">
        <f>AF5</f>
        <v>% исп. I полугодия</v>
      </c>
      <c r="AM5" s="10" t="str">
        <f>C5</f>
        <v>Утвержденный план на 2017 год</v>
      </c>
      <c r="AN5" s="10" t="str">
        <f>D5</f>
        <v>Уточненный план на 2017 год</v>
      </c>
      <c r="AO5" s="10" t="str">
        <f>Q5</f>
        <v>План полугодия</v>
      </c>
      <c r="AP5" s="60" t="str">
        <f>X5</f>
        <v>факт на 01.07.17</v>
      </c>
      <c r="AQ5" s="10" t="str">
        <f>Y5</f>
        <v>% исп. к уточн. плану</v>
      </c>
      <c r="AR5" s="10" t="str">
        <f>Z5</f>
        <v>% исп. I полугодия</v>
      </c>
      <c r="AS5" s="10" t="str">
        <f>C5</f>
        <v>Утвержденный план на 2017 год</v>
      </c>
      <c r="AT5" s="10" t="str">
        <f>D5</f>
        <v>Уточненный план на 2017 год</v>
      </c>
      <c r="AU5" s="10" t="str">
        <f>AO5</f>
        <v>План полугодия</v>
      </c>
      <c r="AV5" s="59" t="str">
        <f>AP5</f>
        <v>факт на 01.07.17</v>
      </c>
      <c r="AW5" s="10" t="str">
        <f>AQ5</f>
        <v>% исп. к уточн. плану</v>
      </c>
      <c r="AX5" s="10" t="str">
        <f>AR5</f>
        <v>% исп. I полугодия</v>
      </c>
      <c r="AY5" s="10" t="str">
        <f>C5</f>
        <v>Утвержденный план на 2017 год</v>
      </c>
      <c r="AZ5" s="10" t="str">
        <f>D5</f>
        <v>Уточненный план на 2017 год</v>
      </c>
      <c r="BA5" s="10" t="str">
        <f>AU5</f>
        <v>План полугодия</v>
      </c>
      <c r="BB5" s="59" t="str">
        <f>AV5</f>
        <v>факт на 01.07.17</v>
      </c>
      <c r="BC5" s="10" t="str">
        <f>AW5</f>
        <v>% исп. к уточн. плану</v>
      </c>
      <c r="BD5" s="10" t="str">
        <f>AX5</f>
        <v>% исп. I полугодия</v>
      </c>
      <c r="BE5" s="10" t="str">
        <f>C5</f>
        <v>Утвержденный план на 2017 год</v>
      </c>
      <c r="BF5" s="10" t="str">
        <f>D5</f>
        <v>Уточненный план на 2017 год</v>
      </c>
      <c r="BG5" s="10" t="str">
        <f>BA5</f>
        <v>План полугодия</v>
      </c>
      <c r="BH5" s="59" t="str">
        <f>BB5</f>
        <v>факт на 01.07.17</v>
      </c>
      <c r="BI5" s="10" t="str">
        <f>BC5</f>
        <v>% исп. к уточн. плану</v>
      </c>
      <c r="BJ5" s="10" t="str">
        <f>BD5</f>
        <v>% исп. I полугодия</v>
      </c>
      <c r="BK5" s="10" t="str">
        <f>C5</f>
        <v>Утвержденный план на 2017 год</v>
      </c>
      <c r="BL5" s="10" t="str">
        <f>D5</f>
        <v>Уточненный план на 2017 год</v>
      </c>
      <c r="BM5" s="10" t="str">
        <f>BG5</f>
        <v>План полугодия</v>
      </c>
      <c r="BN5" s="60" t="str">
        <f>BH5</f>
        <v>факт на 01.07.17</v>
      </c>
      <c r="BO5" s="10" t="str">
        <f>BI5</f>
        <v>% исп. к уточн. плану</v>
      </c>
      <c r="BP5" s="10" t="str">
        <f>BJ5</f>
        <v>% исп. I полугодия</v>
      </c>
      <c r="BQ5" s="10" t="str">
        <f>C5</f>
        <v>Утвержденный план на 2017 год</v>
      </c>
      <c r="BR5" s="10" t="str">
        <f>D5</f>
        <v>Уточненный план на 2017 год</v>
      </c>
      <c r="BS5" s="10" t="str">
        <f>BG5</f>
        <v>План полугодия</v>
      </c>
      <c r="BT5" s="60" t="str">
        <f>BH5</f>
        <v>факт на 01.07.17</v>
      </c>
      <c r="BU5" s="10" t="str">
        <f>BI5</f>
        <v>% исп. к уточн. плану</v>
      </c>
      <c r="BV5" s="10" t="str">
        <f>BJ5</f>
        <v>% исп. I полугодия</v>
      </c>
      <c r="BW5" s="10" t="s">
        <v>57</v>
      </c>
      <c r="BX5" s="10" t="s">
        <v>59</v>
      </c>
      <c r="BY5" s="187" t="s">
        <v>98</v>
      </c>
      <c r="BZ5" s="24" t="str">
        <f>C5</f>
        <v>Утвержденный план на 2017 год</v>
      </c>
      <c r="CA5" s="24" t="str">
        <f>D5</f>
        <v>Уточненный план на 2017 год</v>
      </c>
      <c r="CB5" s="22" t="str">
        <f>BS5</f>
        <v>План полугодия</v>
      </c>
      <c r="CC5" s="23" t="str">
        <f>BT5</f>
        <v>факт на 01.07.17</v>
      </c>
      <c r="CD5" s="63" t="str">
        <f>BU5</f>
        <v>% исп. к уточн. плану</v>
      </c>
      <c r="CE5" s="63" t="str">
        <f>BV5</f>
        <v>% исп. I полугодия</v>
      </c>
    </row>
    <row r="6" spans="1:83" s="42" customFormat="1" ht="20.25" customHeight="1">
      <c r="A6" s="27">
        <v>1</v>
      </c>
      <c r="B6" s="27" t="s">
        <v>10</v>
      </c>
      <c r="C6" s="20">
        <v>412470</v>
      </c>
      <c r="D6" s="20">
        <f>C6</f>
        <v>412470</v>
      </c>
      <c r="E6" s="20">
        <v>163140</v>
      </c>
      <c r="F6" s="28">
        <v>177480.56</v>
      </c>
      <c r="G6" s="29">
        <f>F6/D6*100</f>
        <v>43.028719664460446</v>
      </c>
      <c r="H6" s="29">
        <f>F6/E6*100</f>
        <v>108.79033958563198</v>
      </c>
      <c r="I6" s="20">
        <v>57985</v>
      </c>
      <c r="J6" s="20">
        <f>I6</f>
        <v>57985</v>
      </c>
      <c r="K6" s="20">
        <v>39352</v>
      </c>
      <c r="L6" s="28">
        <v>39352.23</v>
      </c>
      <c r="M6" s="29">
        <f>L6/J6*100</f>
        <v>67.86622402345435</v>
      </c>
      <c r="N6" s="29">
        <f>L6/K6*100</f>
        <v>100.00058446838788</v>
      </c>
      <c r="O6" s="29"/>
      <c r="P6" s="29"/>
      <c r="Q6" s="20"/>
      <c r="R6" s="30"/>
      <c r="S6" s="29"/>
      <c r="T6" s="29"/>
      <c r="U6" s="20">
        <v>154335</v>
      </c>
      <c r="V6" s="20">
        <f>U6</f>
        <v>154335</v>
      </c>
      <c r="W6" s="20">
        <v>16308</v>
      </c>
      <c r="X6" s="28">
        <v>16308.1</v>
      </c>
      <c r="Y6" s="29">
        <f>X6/V6*100</f>
        <v>10.56668934460751</v>
      </c>
      <c r="Z6" s="29">
        <f>X6/W6*100</f>
        <v>100.00061319597744</v>
      </c>
      <c r="AA6" s="20">
        <v>329437</v>
      </c>
      <c r="AB6" s="20">
        <f>AA6</f>
        <v>329437</v>
      </c>
      <c r="AC6" s="20">
        <v>221871</v>
      </c>
      <c r="AD6" s="30">
        <v>221871.3</v>
      </c>
      <c r="AE6" s="29">
        <f>AD6/AB6*100</f>
        <v>67.34862811402483</v>
      </c>
      <c r="AF6" s="29">
        <f>AD6/AC6*100</f>
        <v>100.00013521370525</v>
      </c>
      <c r="AG6" s="20">
        <v>291500</v>
      </c>
      <c r="AH6" s="20">
        <f>AG6</f>
        <v>291500</v>
      </c>
      <c r="AI6" s="20">
        <v>19690</v>
      </c>
      <c r="AJ6" s="30">
        <v>19751.21</v>
      </c>
      <c r="AK6" s="29">
        <f>AJ6/AH6*100</f>
        <v>6.775715265866208</v>
      </c>
      <c r="AL6" s="29">
        <f>AJ6/AI6*100</f>
        <v>100.31086846114778</v>
      </c>
      <c r="AM6" s="20">
        <f aca="true" t="shared" si="1" ref="AM6:AM24">AA6+AG6</f>
        <v>620937</v>
      </c>
      <c r="AN6" s="20">
        <f aca="true" t="shared" si="2" ref="AN6:AN24">AB6+AH6</f>
        <v>620937</v>
      </c>
      <c r="AO6" s="20">
        <f aca="true" t="shared" si="3" ref="AO6:AO24">AC6+AI6</f>
        <v>241561</v>
      </c>
      <c r="AP6" s="30">
        <f aca="true" t="shared" si="4" ref="AP6:AP24">AD6+AJ6</f>
        <v>241622.50999999998</v>
      </c>
      <c r="AQ6" s="29">
        <f>AP6/AN6*100</f>
        <v>38.912564398642694</v>
      </c>
      <c r="AR6" s="29">
        <f>AP6/AO6*100</f>
        <v>100.02546354750974</v>
      </c>
      <c r="AS6" s="20">
        <v>26500</v>
      </c>
      <c r="AT6" s="20">
        <f>AS6</f>
        <v>26500</v>
      </c>
      <c r="AU6" s="20">
        <v>11664</v>
      </c>
      <c r="AV6" s="28">
        <v>11792.32</v>
      </c>
      <c r="AW6" s="29">
        <f>AV6/AT6*100</f>
        <v>44.49932075471698</v>
      </c>
      <c r="AX6" s="29">
        <f>AV6/AU6*100</f>
        <v>101.10013717421124</v>
      </c>
      <c r="AY6" s="20">
        <v>434850</v>
      </c>
      <c r="AZ6" s="20">
        <f>AY6</f>
        <v>434850</v>
      </c>
      <c r="BA6" s="20">
        <v>53968</v>
      </c>
      <c r="BB6" s="28">
        <v>55611.92</v>
      </c>
      <c r="BC6" s="29">
        <f>BB6/AZ6*100</f>
        <v>12.788759342301942</v>
      </c>
      <c r="BD6" s="29">
        <f>BB6/BA6*100</f>
        <v>103.04610139341833</v>
      </c>
      <c r="BE6" s="29">
        <f aca="true" t="shared" si="5" ref="BE6:BF24">AS6+AY6</f>
        <v>461350</v>
      </c>
      <c r="BF6" s="29">
        <f t="shared" si="5"/>
        <v>461350</v>
      </c>
      <c r="BG6" s="20">
        <f aca="true" t="shared" si="6" ref="BG6:BG24">BA6+AU6</f>
        <v>65632</v>
      </c>
      <c r="BH6" s="28">
        <f aca="true" t="shared" si="7" ref="BH6:BH24">AV6+BB6</f>
        <v>67404.23999999999</v>
      </c>
      <c r="BI6" s="29">
        <f>BH6/BF6*100</f>
        <v>14.610217838950904</v>
      </c>
      <c r="BJ6" s="29">
        <f>BH6/BG6*100</f>
        <v>102.70026816187223</v>
      </c>
      <c r="BK6" s="20">
        <v>727810</v>
      </c>
      <c r="BL6" s="20">
        <f>BK6</f>
        <v>727810</v>
      </c>
      <c r="BM6" s="20">
        <v>322917</v>
      </c>
      <c r="BN6" s="30">
        <v>366700.56</v>
      </c>
      <c r="BO6" s="29">
        <f>BN6/BL6*100</f>
        <v>50.384105741883175</v>
      </c>
      <c r="BP6" s="29">
        <f>BN6/BM6*100</f>
        <v>113.55876587482231</v>
      </c>
      <c r="BQ6" s="20">
        <v>14120</v>
      </c>
      <c r="BR6" s="20">
        <f>BQ6</f>
        <v>14120</v>
      </c>
      <c r="BS6" s="20">
        <v>5080</v>
      </c>
      <c r="BT6" s="30">
        <v>5350</v>
      </c>
      <c r="BU6" s="29">
        <f>BT6/BR6*100</f>
        <v>37.889518413597735</v>
      </c>
      <c r="BV6" s="29">
        <f>BT6/BS6*100</f>
        <v>105.31496062992125</v>
      </c>
      <c r="BW6" s="186"/>
      <c r="BX6" s="186"/>
      <c r="BY6" s="30">
        <v>0</v>
      </c>
      <c r="BZ6" s="31">
        <f aca="true" t="shared" si="8" ref="BZ6:BZ24">C6+I6+O6+U6+AM6+BE6+BK6+BQ6</f>
        <v>2449007</v>
      </c>
      <c r="CA6" s="31">
        <f aca="true" t="shared" si="9" ref="CA6:CA24">D6+J6+P6+V6+AN6+BF6+BL6+BR6</f>
        <v>2449007</v>
      </c>
      <c r="CB6" s="32">
        <f aca="true" t="shared" si="10" ref="CB6:CB24">BS6+BG6+AO6+W6+K6+E6+BM6</f>
        <v>853990</v>
      </c>
      <c r="CC6" s="28">
        <f aca="true" t="shared" si="11" ref="CC6:CC24">F6+X6+AP6+BH6+BT6+BY6+BN6+L6</f>
        <v>914218.2</v>
      </c>
      <c r="CD6" s="29">
        <f>CC6/CA6*100</f>
        <v>37.330158713307064</v>
      </c>
      <c r="CE6" s="33">
        <f>CC6/CB6*100</f>
        <v>107.05256501832574</v>
      </c>
    </row>
    <row r="7" spans="1:83" s="42" customFormat="1" ht="20.25" customHeight="1">
      <c r="A7" s="27">
        <v>2</v>
      </c>
      <c r="B7" s="27" t="s">
        <v>11</v>
      </c>
      <c r="C7" s="20">
        <v>1060612</v>
      </c>
      <c r="D7" s="20">
        <f aca="true" t="shared" si="12" ref="D7:D24">C7</f>
        <v>1060612</v>
      </c>
      <c r="E7" s="20">
        <v>462000</v>
      </c>
      <c r="F7" s="28">
        <v>463386.93</v>
      </c>
      <c r="G7" s="29">
        <f aca="true" t="shared" si="13" ref="G7:G27">F7/D7*100</f>
        <v>43.690523018785385</v>
      </c>
      <c r="H7" s="29">
        <f aca="true" t="shared" si="14" ref="H7:H27">F7/E7*100</f>
        <v>100.3002012987013</v>
      </c>
      <c r="I7" s="20">
        <v>203944</v>
      </c>
      <c r="J7" s="20">
        <f>I7</f>
        <v>203944</v>
      </c>
      <c r="K7" s="20">
        <v>21350</v>
      </c>
      <c r="L7" s="28">
        <v>21350</v>
      </c>
      <c r="M7" s="29">
        <f aca="true" t="shared" si="15" ref="M7:M27">L7/J7*100</f>
        <v>10.468559996861885</v>
      </c>
      <c r="N7" s="29">
        <f aca="true" t="shared" si="16" ref="N7:N27">L7/K7*100</f>
        <v>100</v>
      </c>
      <c r="O7" s="29"/>
      <c r="P7" s="29"/>
      <c r="Q7" s="20"/>
      <c r="R7" s="30"/>
      <c r="S7" s="29"/>
      <c r="T7" s="29"/>
      <c r="U7" s="20">
        <v>132832</v>
      </c>
      <c r="V7" s="20">
        <f aca="true" t="shared" si="17" ref="V7:V24">U7</f>
        <v>132832</v>
      </c>
      <c r="W7" s="20">
        <v>7600</v>
      </c>
      <c r="X7" s="28">
        <v>7530.89</v>
      </c>
      <c r="Y7" s="29">
        <f aca="true" t="shared" si="18" ref="Y7:Y27">X7/V7*100</f>
        <v>5.669484762707781</v>
      </c>
      <c r="Z7" s="29">
        <f aca="true" t="shared" si="19" ref="Z7:Z27">X7/W7*100</f>
        <v>99.09065789473685</v>
      </c>
      <c r="AA7" s="20">
        <v>1208599</v>
      </c>
      <c r="AB7" s="20">
        <f aca="true" t="shared" si="20" ref="AB7:AB23">AA7</f>
        <v>1208599</v>
      </c>
      <c r="AC7" s="20">
        <v>675000</v>
      </c>
      <c r="AD7" s="30">
        <v>674643.39</v>
      </c>
      <c r="AE7" s="29">
        <f aca="true" t="shared" si="21" ref="AE7:AE27">AD7/AB7*100</f>
        <v>55.82028365073941</v>
      </c>
      <c r="AF7" s="29">
        <f aca="true" t="shared" si="22" ref="AF7:AF27">AD7/AC7*100</f>
        <v>99.9471688888889</v>
      </c>
      <c r="AG7" s="20">
        <v>787103</v>
      </c>
      <c r="AH7" s="20">
        <f aca="true" t="shared" si="23" ref="AH7:AH24">AG7</f>
        <v>787103</v>
      </c>
      <c r="AI7" s="20">
        <v>67000</v>
      </c>
      <c r="AJ7" s="30">
        <v>66701.22</v>
      </c>
      <c r="AK7" s="29">
        <f aca="true" t="shared" si="24" ref="AK7:AK27">AJ7/AH7*100</f>
        <v>8.474268297795842</v>
      </c>
      <c r="AL7" s="29">
        <f aca="true" t="shared" si="25" ref="AL7:AL27">AJ7/AI7*100</f>
        <v>99.55405970149253</v>
      </c>
      <c r="AM7" s="20">
        <f t="shared" si="1"/>
        <v>1995702</v>
      </c>
      <c r="AN7" s="20">
        <f t="shared" si="2"/>
        <v>1995702</v>
      </c>
      <c r="AO7" s="20">
        <f t="shared" si="3"/>
        <v>742000</v>
      </c>
      <c r="AP7" s="30">
        <f t="shared" si="4"/>
        <v>741344.61</v>
      </c>
      <c r="AQ7" s="29">
        <f aca="true" t="shared" si="26" ref="AQ7:AQ27">AP7/AN7*100</f>
        <v>37.14705953093197</v>
      </c>
      <c r="AR7" s="29">
        <f aca="true" t="shared" si="27" ref="AR7:AR27">AP7/AO7*100</f>
        <v>99.91167250673854</v>
      </c>
      <c r="AS7" s="20">
        <v>349341</v>
      </c>
      <c r="AT7" s="20">
        <f aca="true" t="shared" si="28" ref="AT7:AT26">AS7</f>
        <v>349341</v>
      </c>
      <c r="AU7" s="20">
        <v>89000</v>
      </c>
      <c r="AV7" s="28">
        <v>88916.94</v>
      </c>
      <c r="AW7" s="29">
        <f aca="true" t="shared" si="29" ref="AW7:AW27">AV7/AT7*100</f>
        <v>25.45276391834912</v>
      </c>
      <c r="AX7" s="29">
        <f aca="true" t="shared" si="30" ref="AX7:AX27">AV7/AU7*100</f>
        <v>99.90667415730337</v>
      </c>
      <c r="AY7" s="20">
        <v>627942</v>
      </c>
      <c r="AZ7" s="20">
        <f aca="true" t="shared" si="31" ref="AZ7:AZ26">AY7</f>
        <v>627942</v>
      </c>
      <c r="BA7" s="20">
        <v>151400</v>
      </c>
      <c r="BB7" s="28">
        <v>151323.08</v>
      </c>
      <c r="BC7" s="29">
        <f aca="true" t="shared" si="32" ref="BC7:BC27">BB7/AZ7*100</f>
        <v>24.098257482378944</v>
      </c>
      <c r="BD7" s="29">
        <f aca="true" t="shared" si="33" ref="BD7:BD27">BB7/BA7*100</f>
        <v>99.94919418758256</v>
      </c>
      <c r="BE7" s="29">
        <f t="shared" si="5"/>
        <v>977283</v>
      </c>
      <c r="BF7" s="29">
        <f t="shared" si="5"/>
        <v>977283</v>
      </c>
      <c r="BG7" s="20">
        <f t="shared" si="6"/>
        <v>240400</v>
      </c>
      <c r="BH7" s="28">
        <f t="shared" si="7"/>
        <v>240240.02</v>
      </c>
      <c r="BI7" s="29">
        <f aca="true" t="shared" si="34" ref="BI7:BI27">BH7/BF7*100</f>
        <v>24.582441319454038</v>
      </c>
      <c r="BJ7" s="29">
        <f aca="true" t="shared" si="35" ref="BJ7:BJ27">BH7/BG7*100</f>
        <v>99.93345257903495</v>
      </c>
      <c r="BK7" s="20">
        <v>537700</v>
      </c>
      <c r="BL7" s="20">
        <f aca="true" t="shared" si="36" ref="BL7:BL26">BK7</f>
        <v>537700</v>
      </c>
      <c r="BM7" s="20">
        <v>237565.18</v>
      </c>
      <c r="BN7" s="30">
        <v>270920.57</v>
      </c>
      <c r="BO7" s="29">
        <f aca="true" t="shared" si="37" ref="BO7:BO27">BN7/BL7*100</f>
        <v>50.38507904035707</v>
      </c>
      <c r="BP7" s="29">
        <f aca="true" t="shared" si="38" ref="BP7:BP27">BN7/BM7*100</f>
        <v>114.04052142658281</v>
      </c>
      <c r="BQ7" s="20">
        <v>14000</v>
      </c>
      <c r="BR7" s="20">
        <f aca="true" t="shared" si="39" ref="BR7:BR26">BQ7</f>
        <v>14000</v>
      </c>
      <c r="BS7" s="20">
        <v>0</v>
      </c>
      <c r="BT7" s="30">
        <v>0</v>
      </c>
      <c r="BU7" s="29">
        <f aca="true" t="shared" si="40" ref="BU7:BU27">BT7/BR7*100</f>
        <v>0</v>
      </c>
      <c r="BV7" s="29" t="e">
        <f aca="true" t="shared" si="41" ref="BV7:BV27">BT7/BS7*100</f>
        <v>#DIV/0!</v>
      </c>
      <c r="BW7" s="186"/>
      <c r="BX7" s="186"/>
      <c r="BY7" s="41">
        <v>0</v>
      </c>
      <c r="BZ7" s="31">
        <f t="shared" si="8"/>
        <v>4922073</v>
      </c>
      <c r="CA7" s="31">
        <f t="shared" si="9"/>
        <v>4922073</v>
      </c>
      <c r="CB7" s="32">
        <f t="shared" si="10"/>
        <v>1710915.18</v>
      </c>
      <c r="CC7" s="28">
        <f t="shared" si="11"/>
        <v>1744773.02</v>
      </c>
      <c r="CD7" s="29">
        <f aca="true" t="shared" si="42" ref="CD7:CD27">CC7/CA7*100</f>
        <v>35.44793057721818</v>
      </c>
      <c r="CE7" s="33">
        <f aca="true" t="shared" si="43" ref="CE7:CE27">CC7/CB7*100</f>
        <v>101.97893153300564</v>
      </c>
    </row>
    <row r="8" spans="1:83" s="42" customFormat="1" ht="20.25" customHeight="1">
      <c r="A8" s="27">
        <v>3</v>
      </c>
      <c r="B8" s="27" t="s">
        <v>12</v>
      </c>
      <c r="C8" s="20">
        <v>2021465</v>
      </c>
      <c r="D8" s="20">
        <f t="shared" si="12"/>
        <v>2021465</v>
      </c>
      <c r="E8" s="20">
        <v>1022735</v>
      </c>
      <c r="F8" s="28">
        <v>1030027.1</v>
      </c>
      <c r="G8" s="29">
        <f t="shared" si="13"/>
        <v>50.95448597922794</v>
      </c>
      <c r="H8" s="29">
        <f t="shared" si="14"/>
        <v>100.71299994622262</v>
      </c>
      <c r="I8" s="20"/>
      <c r="J8" s="20"/>
      <c r="K8" s="20"/>
      <c r="L8" s="28"/>
      <c r="M8" s="29" t="e">
        <f t="shared" si="15"/>
        <v>#DIV/0!</v>
      </c>
      <c r="N8" s="29" t="e">
        <f t="shared" si="16"/>
        <v>#DIV/0!</v>
      </c>
      <c r="O8" s="29"/>
      <c r="P8" s="29"/>
      <c r="Q8" s="20"/>
      <c r="R8" s="30"/>
      <c r="S8" s="29"/>
      <c r="T8" s="29"/>
      <c r="U8" s="20">
        <v>190503</v>
      </c>
      <c r="V8" s="20">
        <f t="shared" si="17"/>
        <v>190503</v>
      </c>
      <c r="W8" s="20">
        <v>9660</v>
      </c>
      <c r="X8" s="28">
        <v>9665.79</v>
      </c>
      <c r="Y8" s="29">
        <f t="shared" si="18"/>
        <v>5.073825609045527</v>
      </c>
      <c r="Z8" s="29">
        <f t="shared" si="19"/>
        <v>100.05993788819876</v>
      </c>
      <c r="AA8" s="20">
        <v>760000</v>
      </c>
      <c r="AB8" s="20">
        <f t="shared" si="20"/>
        <v>760000</v>
      </c>
      <c r="AC8" s="20">
        <v>426599</v>
      </c>
      <c r="AD8" s="30">
        <v>426599.45</v>
      </c>
      <c r="AE8" s="29">
        <f t="shared" si="21"/>
        <v>56.131506578947366</v>
      </c>
      <c r="AF8" s="29">
        <f t="shared" si="22"/>
        <v>100.00010548547935</v>
      </c>
      <c r="AG8" s="20">
        <v>91600</v>
      </c>
      <c r="AH8" s="20">
        <f t="shared" si="23"/>
        <v>91600</v>
      </c>
      <c r="AI8" s="20">
        <v>11988</v>
      </c>
      <c r="AJ8" s="30">
        <v>12194.22</v>
      </c>
      <c r="AK8" s="29">
        <f t="shared" si="24"/>
        <v>13.312467248908296</v>
      </c>
      <c r="AL8" s="29">
        <f t="shared" si="25"/>
        <v>101.72022022022023</v>
      </c>
      <c r="AM8" s="20">
        <f t="shared" si="1"/>
        <v>851600</v>
      </c>
      <c r="AN8" s="20">
        <f t="shared" si="2"/>
        <v>851600</v>
      </c>
      <c r="AO8" s="20">
        <f t="shared" si="3"/>
        <v>438587</v>
      </c>
      <c r="AP8" s="30">
        <f t="shared" si="4"/>
        <v>438793.67</v>
      </c>
      <c r="AQ8" s="29">
        <f t="shared" si="26"/>
        <v>51.525794974166274</v>
      </c>
      <c r="AR8" s="29">
        <f t="shared" si="27"/>
        <v>100.04712177971531</v>
      </c>
      <c r="AS8" s="20">
        <v>67390</v>
      </c>
      <c r="AT8" s="20">
        <f t="shared" si="28"/>
        <v>67390</v>
      </c>
      <c r="AU8" s="20">
        <v>33695</v>
      </c>
      <c r="AV8" s="28">
        <v>26656.78</v>
      </c>
      <c r="AW8" s="29">
        <f t="shared" si="29"/>
        <v>39.555987535242615</v>
      </c>
      <c r="AX8" s="29">
        <f t="shared" si="30"/>
        <v>79.11197507048523</v>
      </c>
      <c r="AY8" s="20">
        <v>554555</v>
      </c>
      <c r="AZ8" s="20">
        <f t="shared" si="31"/>
        <v>554555</v>
      </c>
      <c r="BA8" s="20">
        <v>0</v>
      </c>
      <c r="BB8" s="28">
        <v>59214.06</v>
      </c>
      <c r="BC8" s="29">
        <f t="shared" si="32"/>
        <v>10.67776144836851</v>
      </c>
      <c r="BD8" s="29" t="e">
        <f t="shared" si="33"/>
        <v>#DIV/0!</v>
      </c>
      <c r="BE8" s="29">
        <f t="shared" si="5"/>
        <v>621945</v>
      </c>
      <c r="BF8" s="29">
        <f t="shared" si="5"/>
        <v>621945</v>
      </c>
      <c r="BG8" s="20">
        <f t="shared" si="6"/>
        <v>33695</v>
      </c>
      <c r="BH8" s="28">
        <f t="shared" si="7"/>
        <v>85870.84</v>
      </c>
      <c r="BI8" s="29">
        <f t="shared" si="34"/>
        <v>13.80682214665284</v>
      </c>
      <c r="BJ8" s="29">
        <f t="shared" si="35"/>
        <v>254.84742543404067</v>
      </c>
      <c r="BK8" s="20">
        <v>559683</v>
      </c>
      <c r="BL8" s="20">
        <f t="shared" si="36"/>
        <v>559683</v>
      </c>
      <c r="BM8" s="20">
        <v>279842</v>
      </c>
      <c r="BN8" s="30">
        <v>254501.12</v>
      </c>
      <c r="BO8" s="29">
        <f t="shared" si="37"/>
        <v>45.47236918041106</v>
      </c>
      <c r="BP8" s="29">
        <f t="shared" si="38"/>
        <v>90.94457586781111</v>
      </c>
      <c r="BQ8" s="20">
        <v>13400</v>
      </c>
      <c r="BR8" s="20">
        <f t="shared" si="39"/>
        <v>13400</v>
      </c>
      <c r="BS8" s="20">
        <v>8900</v>
      </c>
      <c r="BT8" s="30">
        <v>9500</v>
      </c>
      <c r="BU8" s="29">
        <f t="shared" si="40"/>
        <v>70.8955223880597</v>
      </c>
      <c r="BV8" s="29">
        <f t="shared" si="41"/>
        <v>106.74157303370787</v>
      </c>
      <c r="BW8" s="186"/>
      <c r="BX8" s="186"/>
      <c r="BY8" s="41">
        <v>0</v>
      </c>
      <c r="BZ8" s="31">
        <f t="shared" si="8"/>
        <v>4258596</v>
      </c>
      <c r="CA8" s="31">
        <f t="shared" si="9"/>
        <v>4258596</v>
      </c>
      <c r="CB8" s="32">
        <f t="shared" si="10"/>
        <v>1793419</v>
      </c>
      <c r="CC8" s="28">
        <f t="shared" si="11"/>
        <v>1828358.52</v>
      </c>
      <c r="CD8" s="29">
        <f t="shared" si="42"/>
        <v>42.93336395375377</v>
      </c>
      <c r="CE8" s="33">
        <f t="shared" si="43"/>
        <v>101.94820730682568</v>
      </c>
    </row>
    <row r="9" spans="1:83" s="42" customFormat="1" ht="20.25" customHeight="1">
      <c r="A9" s="27">
        <v>4</v>
      </c>
      <c r="B9" s="27" t="s">
        <v>13</v>
      </c>
      <c r="C9" s="20">
        <v>848746</v>
      </c>
      <c r="D9" s="20">
        <f t="shared" si="12"/>
        <v>848746</v>
      </c>
      <c r="E9" s="20">
        <v>514052</v>
      </c>
      <c r="F9" s="28">
        <v>578391.22</v>
      </c>
      <c r="G9" s="29">
        <f t="shared" si="13"/>
        <v>68.14656210456367</v>
      </c>
      <c r="H9" s="29">
        <f t="shared" si="14"/>
        <v>112.51609175725412</v>
      </c>
      <c r="I9" s="20">
        <v>220826</v>
      </c>
      <c r="J9" s="20">
        <f>I9</f>
        <v>220826</v>
      </c>
      <c r="K9" s="20">
        <v>220826</v>
      </c>
      <c r="L9" s="28">
        <v>286717.91</v>
      </c>
      <c r="M9" s="29">
        <f t="shared" si="15"/>
        <v>129.8388369123201</v>
      </c>
      <c r="N9" s="29">
        <f t="shared" si="16"/>
        <v>129.8388369123201</v>
      </c>
      <c r="O9" s="29"/>
      <c r="P9" s="29"/>
      <c r="Q9" s="20"/>
      <c r="R9" s="30"/>
      <c r="S9" s="29"/>
      <c r="T9" s="29"/>
      <c r="U9" s="20">
        <v>179385</v>
      </c>
      <c r="V9" s="20">
        <f t="shared" si="17"/>
        <v>179385</v>
      </c>
      <c r="W9" s="20">
        <v>8293</v>
      </c>
      <c r="X9" s="28">
        <v>21583.06</v>
      </c>
      <c r="Y9" s="29">
        <f t="shared" si="18"/>
        <v>12.031697187613235</v>
      </c>
      <c r="Z9" s="29">
        <f t="shared" si="19"/>
        <v>260.2563607862053</v>
      </c>
      <c r="AA9" s="20">
        <v>687000</v>
      </c>
      <c r="AB9" s="20">
        <f t="shared" si="20"/>
        <v>687000</v>
      </c>
      <c r="AC9" s="20">
        <v>494793</v>
      </c>
      <c r="AD9" s="30">
        <v>504852.8</v>
      </c>
      <c r="AE9" s="29">
        <f t="shared" si="21"/>
        <v>73.48657933042212</v>
      </c>
      <c r="AF9" s="29">
        <f t="shared" si="22"/>
        <v>102.03313304755726</v>
      </c>
      <c r="AG9" s="20">
        <v>689000</v>
      </c>
      <c r="AH9" s="20">
        <f t="shared" si="23"/>
        <v>689000</v>
      </c>
      <c r="AI9" s="20">
        <v>41300</v>
      </c>
      <c r="AJ9" s="30">
        <v>41260.31</v>
      </c>
      <c r="AK9" s="29">
        <f t="shared" si="24"/>
        <v>5.988433962264151</v>
      </c>
      <c r="AL9" s="29">
        <f t="shared" si="25"/>
        <v>99.90389830508474</v>
      </c>
      <c r="AM9" s="20">
        <f t="shared" si="1"/>
        <v>1376000</v>
      </c>
      <c r="AN9" s="20">
        <f t="shared" si="2"/>
        <v>1376000</v>
      </c>
      <c r="AO9" s="20">
        <f t="shared" si="3"/>
        <v>536093</v>
      </c>
      <c r="AP9" s="30">
        <f t="shared" si="4"/>
        <v>546113.11</v>
      </c>
      <c r="AQ9" s="29">
        <f t="shared" si="26"/>
        <v>39.68845276162791</v>
      </c>
      <c r="AR9" s="29">
        <f t="shared" si="27"/>
        <v>101.86909920480214</v>
      </c>
      <c r="AS9" s="20">
        <v>128000</v>
      </c>
      <c r="AT9" s="20">
        <f t="shared" si="28"/>
        <v>128000</v>
      </c>
      <c r="AU9" s="20">
        <v>106200</v>
      </c>
      <c r="AV9" s="28">
        <v>109984.23</v>
      </c>
      <c r="AW9" s="29">
        <f t="shared" si="29"/>
        <v>85.92517968749999</v>
      </c>
      <c r="AX9" s="29">
        <f t="shared" si="30"/>
        <v>103.56330508474576</v>
      </c>
      <c r="AY9" s="20">
        <v>882140</v>
      </c>
      <c r="AZ9" s="20">
        <f t="shared" si="31"/>
        <v>882140</v>
      </c>
      <c r="BA9" s="20">
        <v>137150</v>
      </c>
      <c r="BB9" s="28">
        <v>137164.6</v>
      </c>
      <c r="BC9" s="29">
        <f t="shared" si="32"/>
        <v>15.549073843154149</v>
      </c>
      <c r="BD9" s="29">
        <f t="shared" si="33"/>
        <v>100.01064527889172</v>
      </c>
      <c r="BE9" s="29">
        <f t="shared" si="5"/>
        <v>1010140</v>
      </c>
      <c r="BF9" s="29">
        <f t="shared" si="5"/>
        <v>1010140</v>
      </c>
      <c r="BG9" s="20">
        <f t="shared" si="6"/>
        <v>243350</v>
      </c>
      <c r="BH9" s="28">
        <f t="shared" si="7"/>
        <v>247148.83000000002</v>
      </c>
      <c r="BI9" s="29">
        <f t="shared" si="34"/>
        <v>24.466789751915577</v>
      </c>
      <c r="BJ9" s="29">
        <f t="shared" si="35"/>
        <v>101.5610560920485</v>
      </c>
      <c r="BK9" s="20">
        <v>662740</v>
      </c>
      <c r="BL9" s="20">
        <v>662740</v>
      </c>
      <c r="BM9" s="20">
        <v>336881</v>
      </c>
      <c r="BN9" s="30">
        <v>333861.74</v>
      </c>
      <c r="BO9" s="29">
        <f t="shared" si="37"/>
        <v>50.375975495669486</v>
      </c>
      <c r="BP9" s="29">
        <f t="shared" si="38"/>
        <v>99.10376067513454</v>
      </c>
      <c r="BQ9" s="20">
        <v>10180</v>
      </c>
      <c r="BR9" s="20">
        <f t="shared" si="39"/>
        <v>10180</v>
      </c>
      <c r="BS9" s="20">
        <v>4960</v>
      </c>
      <c r="BT9" s="30">
        <v>4960</v>
      </c>
      <c r="BU9" s="29">
        <f t="shared" si="40"/>
        <v>48.722986247544206</v>
      </c>
      <c r="BV9" s="29">
        <f t="shared" si="41"/>
        <v>100</v>
      </c>
      <c r="BW9" s="186"/>
      <c r="BX9" s="186"/>
      <c r="BY9" s="41">
        <v>0</v>
      </c>
      <c r="BZ9" s="31">
        <f t="shared" si="8"/>
        <v>4308017</v>
      </c>
      <c r="CA9" s="31">
        <f t="shared" si="9"/>
        <v>4308017</v>
      </c>
      <c r="CB9" s="32">
        <f t="shared" si="10"/>
        <v>1864455</v>
      </c>
      <c r="CC9" s="28">
        <f t="shared" si="11"/>
        <v>2018775.87</v>
      </c>
      <c r="CD9" s="29">
        <f t="shared" si="42"/>
        <v>46.86090769836795</v>
      </c>
      <c r="CE9" s="33">
        <f t="shared" si="43"/>
        <v>108.27699622677942</v>
      </c>
    </row>
    <row r="10" spans="1:83" s="42" customFormat="1" ht="20.25" customHeight="1">
      <c r="A10" s="27">
        <v>5</v>
      </c>
      <c r="B10" s="27" t="s">
        <v>14</v>
      </c>
      <c r="C10" s="20">
        <v>2097364</v>
      </c>
      <c r="D10" s="20">
        <f t="shared" si="12"/>
        <v>2097364</v>
      </c>
      <c r="E10" s="20">
        <v>1144000</v>
      </c>
      <c r="F10" s="28">
        <v>1153142.72</v>
      </c>
      <c r="G10" s="29">
        <f t="shared" si="13"/>
        <v>54.980571803463775</v>
      </c>
      <c r="H10" s="29">
        <f t="shared" si="14"/>
        <v>100.79918881118881</v>
      </c>
      <c r="I10" s="20"/>
      <c r="J10" s="20"/>
      <c r="K10" s="20"/>
      <c r="L10" s="28">
        <v>42538.16</v>
      </c>
      <c r="M10" s="29" t="e">
        <f t="shared" si="15"/>
        <v>#DIV/0!</v>
      </c>
      <c r="N10" s="29" t="e">
        <f t="shared" si="16"/>
        <v>#DIV/0!</v>
      </c>
      <c r="O10" s="29"/>
      <c r="P10" s="29"/>
      <c r="Q10" s="20"/>
      <c r="R10" s="30"/>
      <c r="S10" s="29"/>
      <c r="T10" s="29"/>
      <c r="U10" s="20">
        <v>203000</v>
      </c>
      <c r="V10" s="20">
        <f t="shared" si="17"/>
        <v>203000</v>
      </c>
      <c r="W10" s="20">
        <v>8480</v>
      </c>
      <c r="X10" s="28">
        <v>8480.02</v>
      </c>
      <c r="Y10" s="29">
        <f t="shared" si="18"/>
        <v>4.177349753694582</v>
      </c>
      <c r="Z10" s="29">
        <f t="shared" si="19"/>
        <v>100.00023584905662</v>
      </c>
      <c r="AA10" s="20">
        <v>1564260</v>
      </c>
      <c r="AB10" s="20">
        <f t="shared" si="20"/>
        <v>1564260</v>
      </c>
      <c r="AC10" s="20">
        <v>349344.26</v>
      </c>
      <c r="AD10" s="30">
        <v>349344.26</v>
      </c>
      <c r="AE10" s="29">
        <f t="shared" si="21"/>
        <v>22.332876887473947</v>
      </c>
      <c r="AF10" s="29">
        <f t="shared" si="22"/>
        <v>100</v>
      </c>
      <c r="AG10" s="20">
        <v>650000</v>
      </c>
      <c r="AH10" s="20">
        <f t="shared" si="23"/>
        <v>650000</v>
      </c>
      <c r="AI10" s="20">
        <v>90415</v>
      </c>
      <c r="AJ10" s="30">
        <v>101531.14</v>
      </c>
      <c r="AK10" s="29">
        <f t="shared" si="24"/>
        <v>15.620175384615385</v>
      </c>
      <c r="AL10" s="29">
        <f t="shared" si="25"/>
        <v>112.29457501520766</v>
      </c>
      <c r="AM10" s="20">
        <f t="shared" si="1"/>
        <v>2214260</v>
      </c>
      <c r="AN10" s="20">
        <f t="shared" si="2"/>
        <v>2214260</v>
      </c>
      <c r="AO10" s="20">
        <f t="shared" si="3"/>
        <v>439759.26</v>
      </c>
      <c r="AP10" s="30">
        <f t="shared" si="4"/>
        <v>450875.4</v>
      </c>
      <c r="AQ10" s="29">
        <f t="shared" si="26"/>
        <v>20.36235130472483</v>
      </c>
      <c r="AR10" s="29">
        <f t="shared" si="27"/>
        <v>102.52777849407879</v>
      </c>
      <c r="AS10" s="20">
        <v>76500</v>
      </c>
      <c r="AT10" s="20">
        <f t="shared" si="28"/>
        <v>76500</v>
      </c>
      <c r="AU10" s="20">
        <v>27846.4</v>
      </c>
      <c r="AV10" s="28">
        <v>27846.4</v>
      </c>
      <c r="AW10" s="29">
        <f t="shared" si="29"/>
        <v>36.400522875816996</v>
      </c>
      <c r="AX10" s="29">
        <f t="shared" si="30"/>
        <v>100</v>
      </c>
      <c r="AY10" s="20">
        <v>653042</v>
      </c>
      <c r="AZ10" s="20">
        <f t="shared" si="31"/>
        <v>653042</v>
      </c>
      <c r="BA10" s="20">
        <v>51280</v>
      </c>
      <c r="BB10" s="28">
        <v>51272.53</v>
      </c>
      <c r="BC10" s="29">
        <f t="shared" si="32"/>
        <v>7.8513372799911805</v>
      </c>
      <c r="BD10" s="29">
        <f t="shared" si="33"/>
        <v>99.98543291731669</v>
      </c>
      <c r="BE10" s="29">
        <f t="shared" si="5"/>
        <v>729542</v>
      </c>
      <c r="BF10" s="29">
        <f t="shared" si="5"/>
        <v>729542</v>
      </c>
      <c r="BG10" s="20">
        <f t="shared" si="6"/>
        <v>79126.4</v>
      </c>
      <c r="BH10" s="28">
        <f t="shared" si="7"/>
        <v>79118.93</v>
      </c>
      <c r="BI10" s="29">
        <f t="shared" si="34"/>
        <v>10.845013720937246</v>
      </c>
      <c r="BJ10" s="29">
        <f t="shared" si="35"/>
        <v>99.99055940874348</v>
      </c>
      <c r="BK10" s="20">
        <v>852730</v>
      </c>
      <c r="BL10" s="20">
        <f t="shared" si="36"/>
        <v>852730</v>
      </c>
      <c r="BM10" s="20">
        <v>376700</v>
      </c>
      <c r="BN10" s="30">
        <v>429641.72</v>
      </c>
      <c r="BO10" s="29">
        <f t="shared" si="37"/>
        <v>50.38426231046169</v>
      </c>
      <c r="BP10" s="29">
        <f t="shared" si="38"/>
        <v>114.05408016989647</v>
      </c>
      <c r="BQ10" s="20">
        <v>43253</v>
      </c>
      <c r="BR10" s="20">
        <f t="shared" si="39"/>
        <v>43253</v>
      </c>
      <c r="BS10" s="20">
        <v>12070</v>
      </c>
      <c r="BT10" s="30">
        <v>12170</v>
      </c>
      <c r="BU10" s="29">
        <f t="shared" si="40"/>
        <v>28.13677663977065</v>
      </c>
      <c r="BV10" s="29">
        <f t="shared" si="41"/>
        <v>100.8285004142502</v>
      </c>
      <c r="BW10" s="186"/>
      <c r="BX10" s="186"/>
      <c r="BY10" s="41">
        <v>0</v>
      </c>
      <c r="BZ10" s="31">
        <f t="shared" si="8"/>
        <v>6140149</v>
      </c>
      <c r="CA10" s="31">
        <f t="shared" si="9"/>
        <v>6140149</v>
      </c>
      <c r="CB10" s="32">
        <f t="shared" si="10"/>
        <v>2060135.6600000001</v>
      </c>
      <c r="CC10" s="28">
        <f t="shared" si="11"/>
        <v>2175966.95</v>
      </c>
      <c r="CD10" s="29">
        <f t="shared" si="42"/>
        <v>35.43834115426189</v>
      </c>
      <c r="CE10" s="33">
        <f t="shared" si="43"/>
        <v>105.62250788863099</v>
      </c>
    </row>
    <row r="11" spans="1:83" s="42" customFormat="1" ht="20.25" customHeight="1">
      <c r="A11" s="27">
        <v>6</v>
      </c>
      <c r="B11" s="27" t="s">
        <v>15</v>
      </c>
      <c r="C11" s="20">
        <v>5000000</v>
      </c>
      <c r="D11" s="20">
        <f t="shared" si="12"/>
        <v>5000000</v>
      </c>
      <c r="E11" s="20">
        <v>2500000</v>
      </c>
      <c r="F11" s="28">
        <v>2630924.54</v>
      </c>
      <c r="G11" s="29">
        <f t="shared" si="13"/>
        <v>52.618490800000004</v>
      </c>
      <c r="H11" s="29">
        <f t="shared" si="14"/>
        <v>105.23698160000001</v>
      </c>
      <c r="I11" s="20">
        <v>0</v>
      </c>
      <c r="J11" s="20">
        <v>5881103</v>
      </c>
      <c r="K11" s="20">
        <v>5881103</v>
      </c>
      <c r="L11" s="28">
        <v>5884103</v>
      </c>
      <c r="M11" s="29">
        <f t="shared" si="15"/>
        <v>100.05101083929324</v>
      </c>
      <c r="N11" s="29">
        <f t="shared" si="16"/>
        <v>100.05101083929324</v>
      </c>
      <c r="O11" s="29"/>
      <c r="P11" s="29"/>
      <c r="Q11" s="20"/>
      <c r="R11" s="30"/>
      <c r="S11" s="29"/>
      <c r="T11" s="29"/>
      <c r="U11" s="20">
        <v>364612</v>
      </c>
      <c r="V11" s="20">
        <f t="shared" si="17"/>
        <v>364612</v>
      </c>
      <c r="W11" s="20">
        <v>80000</v>
      </c>
      <c r="X11" s="28">
        <v>16133.85</v>
      </c>
      <c r="Y11" s="29">
        <f t="shared" si="18"/>
        <v>4.424936644981515</v>
      </c>
      <c r="Z11" s="29">
        <f t="shared" si="19"/>
        <v>20.1673125</v>
      </c>
      <c r="AA11" s="20">
        <v>521936</v>
      </c>
      <c r="AB11" s="20">
        <f t="shared" si="20"/>
        <v>521936</v>
      </c>
      <c r="AC11" s="20">
        <v>260968</v>
      </c>
      <c r="AD11" s="30">
        <v>285763.34</v>
      </c>
      <c r="AE11" s="29">
        <f t="shared" si="21"/>
        <v>54.750647588976435</v>
      </c>
      <c r="AF11" s="29">
        <f t="shared" si="22"/>
        <v>109.50129517795287</v>
      </c>
      <c r="AG11" s="20">
        <v>165000</v>
      </c>
      <c r="AH11" s="20">
        <f t="shared" si="23"/>
        <v>165000</v>
      </c>
      <c r="AI11" s="20">
        <v>25000</v>
      </c>
      <c r="AJ11" s="30">
        <v>17188.68</v>
      </c>
      <c r="AK11" s="29">
        <f t="shared" si="24"/>
        <v>10.417381818181818</v>
      </c>
      <c r="AL11" s="29">
        <f t="shared" si="25"/>
        <v>68.75472</v>
      </c>
      <c r="AM11" s="20">
        <f t="shared" si="1"/>
        <v>686936</v>
      </c>
      <c r="AN11" s="20">
        <f t="shared" si="2"/>
        <v>686936</v>
      </c>
      <c r="AO11" s="20">
        <f t="shared" si="3"/>
        <v>285968</v>
      </c>
      <c r="AP11" s="30">
        <f t="shared" si="4"/>
        <v>302952.02</v>
      </c>
      <c r="AQ11" s="29">
        <f t="shared" si="26"/>
        <v>44.101927981646035</v>
      </c>
      <c r="AR11" s="29">
        <f t="shared" si="27"/>
        <v>105.93913304985175</v>
      </c>
      <c r="AS11" s="20">
        <v>198595</v>
      </c>
      <c r="AT11" s="20">
        <f t="shared" si="28"/>
        <v>198595</v>
      </c>
      <c r="AU11" s="20">
        <v>90000</v>
      </c>
      <c r="AV11" s="28">
        <v>80906</v>
      </c>
      <c r="AW11" s="29">
        <f t="shared" si="29"/>
        <v>40.73919282962814</v>
      </c>
      <c r="AX11" s="29">
        <f t="shared" si="30"/>
        <v>89.89555555555555</v>
      </c>
      <c r="AY11" s="20">
        <v>1217881</v>
      </c>
      <c r="AZ11" s="20">
        <f t="shared" si="31"/>
        <v>1217881</v>
      </c>
      <c r="BA11" s="20">
        <v>250000</v>
      </c>
      <c r="BB11" s="28">
        <v>130846.62</v>
      </c>
      <c r="BC11" s="29">
        <f t="shared" si="32"/>
        <v>10.74379352334095</v>
      </c>
      <c r="BD11" s="29">
        <f t="shared" si="33"/>
        <v>52.338648</v>
      </c>
      <c r="BE11" s="29">
        <f t="shared" si="5"/>
        <v>1416476</v>
      </c>
      <c r="BF11" s="29">
        <f t="shared" si="5"/>
        <v>1416476</v>
      </c>
      <c r="BG11" s="20">
        <f t="shared" si="6"/>
        <v>340000</v>
      </c>
      <c r="BH11" s="28">
        <f t="shared" si="7"/>
        <v>211752.62</v>
      </c>
      <c r="BI11" s="29">
        <f t="shared" si="34"/>
        <v>14.9492557586574</v>
      </c>
      <c r="BJ11" s="29">
        <f t="shared" si="35"/>
        <v>62.28018235294117</v>
      </c>
      <c r="BK11" s="20">
        <v>304100</v>
      </c>
      <c r="BL11" s="20">
        <f t="shared" si="36"/>
        <v>304100</v>
      </c>
      <c r="BM11" s="20">
        <v>152050</v>
      </c>
      <c r="BN11" s="30">
        <v>153248</v>
      </c>
      <c r="BO11" s="29">
        <f t="shared" si="37"/>
        <v>50.39394935876357</v>
      </c>
      <c r="BP11" s="29">
        <f t="shared" si="38"/>
        <v>100.78789871752714</v>
      </c>
      <c r="BQ11" s="20">
        <v>15666</v>
      </c>
      <c r="BR11" s="20">
        <f t="shared" si="39"/>
        <v>15666</v>
      </c>
      <c r="BS11" s="20">
        <v>7833</v>
      </c>
      <c r="BT11" s="30">
        <v>8975</v>
      </c>
      <c r="BU11" s="29">
        <f t="shared" si="40"/>
        <v>57.28967190093196</v>
      </c>
      <c r="BV11" s="29">
        <f t="shared" si="41"/>
        <v>114.57934380186391</v>
      </c>
      <c r="BW11" s="186"/>
      <c r="BX11" s="186"/>
      <c r="BY11" s="41">
        <v>0</v>
      </c>
      <c r="BZ11" s="31">
        <f t="shared" si="8"/>
        <v>7787790</v>
      </c>
      <c r="CA11" s="31">
        <f t="shared" si="9"/>
        <v>13668893</v>
      </c>
      <c r="CB11" s="32">
        <f t="shared" si="10"/>
        <v>9246954</v>
      </c>
      <c r="CC11" s="28">
        <f t="shared" si="11"/>
        <v>9208089.030000001</v>
      </c>
      <c r="CD11" s="29">
        <f t="shared" si="42"/>
        <v>67.36528722552735</v>
      </c>
      <c r="CE11" s="33">
        <f t="shared" si="43"/>
        <v>99.57969975842857</v>
      </c>
    </row>
    <row r="12" spans="1:83" s="42" customFormat="1" ht="20.25" customHeight="1">
      <c r="A12" s="27">
        <v>7</v>
      </c>
      <c r="B12" s="27" t="s">
        <v>16</v>
      </c>
      <c r="C12" s="20">
        <v>1727131</v>
      </c>
      <c r="D12" s="20">
        <v>1800031</v>
      </c>
      <c r="E12" s="20">
        <v>841550</v>
      </c>
      <c r="F12" s="28">
        <v>849324.66</v>
      </c>
      <c r="G12" s="29">
        <f t="shared" si="13"/>
        <v>47.183890721882015</v>
      </c>
      <c r="H12" s="29">
        <f t="shared" si="14"/>
        <v>100.92385003861921</v>
      </c>
      <c r="I12" s="20">
        <v>0</v>
      </c>
      <c r="J12" s="20">
        <v>16540</v>
      </c>
      <c r="K12" s="20">
        <v>16540</v>
      </c>
      <c r="L12" s="28">
        <v>16540</v>
      </c>
      <c r="M12" s="29">
        <f t="shared" si="15"/>
        <v>100</v>
      </c>
      <c r="N12" s="29">
        <f t="shared" si="16"/>
        <v>100</v>
      </c>
      <c r="O12" s="29"/>
      <c r="P12" s="29"/>
      <c r="Q12" s="20"/>
      <c r="R12" s="30"/>
      <c r="S12" s="29"/>
      <c r="T12" s="29"/>
      <c r="U12" s="20">
        <v>329937</v>
      </c>
      <c r="V12" s="20">
        <v>341487</v>
      </c>
      <c r="W12" s="20">
        <v>32550</v>
      </c>
      <c r="X12" s="28">
        <v>32671.59</v>
      </c>
      <c r="Y12" s="29">
        <f t="shared" si="18"/>
        <v>9.567447662722154</v>
      </c>
      <c r="Z12" s="29">
        <f t="shared" si="19"/>
        <v>100.37354838709678</v>
      </c>
      <c r="AA12" s="20">
        <v>1664000</v>
      </c>
      <c r="AB12" s="20">
        <v>1864000</v>
      </c>
      <c r="AC12" s="20">
        <v>930000</v>
      </c>
      <c r="AD12" s="30">
        <v>928160.4</v>
      </c>
      <c r="AE12" s="29">
        <f t="shared" si="21"/>
        <v>49.79401287553648</v>
      </c>
      <c r="AF12" s="29">
        <f t="shared" si="22"/>
        <v>99.8021935483871</v>
      </c>
      <c r="AG12" s="20">
        <v>493580</v>
      </c>
      <c r="AH12" s="20">
        <v>495480</v>
      </c>
      <c r="AI12" s="20">
        <v>42500</v>
      </c>
      <c r="AJ12" s="30">
        <v>42767.21</v>
      </c>
      <c r="AK12" s="29">
        <f t="shared" si="24"/>
        <v>8.631470493259062</v>
      </c>
      <c r="AL12" s="29">
        <f t="shared" si="25"/>
        <v>100.62872941176471</v>
      </c>
      <c r="AM12" s="20">
        <f t="shared" si="1"/>
        <v>2157580</v>
      </c>
      <c r="AN12" s="20">
        <f t="shared" si="2"/>
        <v>2359480</v>
      </c>
      <c r="AO12" s="20">
        <f t="shared" si="3"/>
        <v>972500</v>
      </c>
      <c r="AP12" s="30">
        <f t="shared" si="4"/>
        <v>970927.61</v>
      </c>
      <c r="AQ12" s="29">
        <f t="shared" si="26"/>
        <v>41.1500673877295</v>
      </c>
      <c r="AR12" s="29">
        <f t="shared" si="27"/>
        <v>99.8383146529563</v>
      </c>
      <c r="AS12" s="20">
        <v>46000</v>
      </c>
      <c r="AT12" s="20">
        <f t="shared" si="28"/>
        <v>46000</v>
      </c>
      <c r="AU12" s="20">
        <v>12000</v>
      </c>
      <c r="AV12" s="28">
        <v>11767.83</v>
      </c>
      <c r="AW12" s="29">
        <f t="shared" si="29"/>
        <v>25.58223913043478</v>
      </c>
      <c r="AX12" s="29">
        <f t="shared" si="30"/>
        <v>98.06525</v>
      </c>
      <c r="AY12" s="20">
        <v>960632</v>
      </c>
      <c r="AZ12" s="20">
        <f t="shared" si="31"/>
        <v>960632</v>
      </c>
      <c r="BA12" s="20">
        <v>172000</v>
      </c>
      <c r="BB12" s="28">
        <v>172259.07</v>
      </c>
      <c r="BC12" s="29">
        <f t="shared" si="32"/>
        <v>17.931847991738774</v>
      </c>
      <c r="BD12" s="29">
        <f t="shared" si="33"/>
        <v>100.15062209302326</v>
      </c>
      <c r="BE12" s="29">
        <f t="shared" si="5"/>
        <v>1006632</v>
      </c>
      <c r="BF12" s="29">
        <f t="shared" si="5"/>
        <v>1006632</v>
      </c>
      <c r="BG12" s="20">
        <f t="shared" si="6"/>
        <v>184000</v>
      </c>
      <c r="BH12" s="28">
        <f t="shared" si="7"/>
        <v>184026.9</v>
      </c>
      <c r="BI12" s="29">
        <f t="shared" si="34"/>
        <v>18.281447440574112</v>
      </c>
      <c r="BJ12" s="29">
        <f t="shared" si="35"/>
        <v>100.01461956521737</v>
      </c>
      <c r="BK12" s="20">
        <v>2118256</v>
      </c>
      <c r="BL12" s="20">
        <f t="shared" si="36"/>
        <v>2118256</v>
      </c>
      <c r="BM12" s="20">
        <v>953214</v>
      </c>
      <c r="BN12" s="30">
        <v>1067262.9</v>
      </c>
      <c r="BO12" s="29">
        <f t="shared" si="37"/>
        <v>50.3840376234034</v>
      </c>
      <c r="BP12" s="29">
        <f t="shared" si="38"/>
        <v>111.96466900402217</v>
      </c>
      <c r="BQ12" s="20">
        <v>26385</v>
      </c>
      <c r="BR12" s="20">
        <f t="shared" si="39"/>
        <v>26385</v>
      </c>
      <c r="BS12" s="20">
        <v>14300</v>
      </c>
      <c r="BT12" s="30">
        <v>13320</v>
      </c>
      <c r="BU12" s="29">
        <f t="shared" si="40"/>
        <v>50.483229107447414</v>
      </c>
      <c r="BV12" s="29">
        <f t="shared" si="41"/>
        <v>93.14685314685315</v>
      </c>
      <c r="BW12" s="186"/>
      <c r="BX12" s="186"/>
      <c r="BY12" s="41">
        <v>0</v>
      </c>
      <c r="BZ12" s="31">
        <f t="shared" si="8"/>
        <v>7365921</v>
      </c>
      <c r="CA12" s="31">
        <f t="shared" si="9"/>
        <v>7668811</v>
      </c>
      <c r="CB12" s="32">
        <f t="shared" si="10"/>
        <v>3014654</v>
      </c>
      <c r="CC12" s="28">
        <f t="shared" si="11"/>
        <v>3134073.6599999997</v>
      </c>
      <c r="CD12" s="29">
        <f t="shared" si="42"/>
        <v>40.86779110868686</v>
      </c>
      <c r="CE12" s="33">
        <f t="shared" si="43"/>
        <v>103.96130567554351</v>
      </c>
    </row>
    <row r="13" spans="1:83" s="42" customFormat="1" ht="20.25" customHeight="1">
      <c r="A13" s="27">
        <v>8</v>
      </c>
      <c r="B13" s="27" t="s">
        <v>17</v>
      </c>
      <c r="C13" s="20">
        <v>1919182</v>
      </c>
      <c r="D13" s="20">
        <f t="shared" si="12"/>
        <v>1919182</v>
      </c>
      <c r="E13" s="20">
        <v>886358</v>
      </c>
      <c r="F13" s="28">
        <v>678337.11</v>
      </c>
      <c r="G13" s="29">
        <f t="shared" si="13"/>
        <v>35.345116304759</v>
      </c>
      <c r="H13" s="29">
        <f t="shared" si="14"/>
        <v>76.53082727295292</v>
      </c>
      <c r="I13" s="20">
        <v>32040</v>
      </c>
      <c r="J13" s="20">
        <v>145343</v>
      </c>
      <c r="K13" s="20">
        <v>124311.2</v>
      </c>
      <c r="L13" s="28">
        <v>101160.07</v>
      </c>
      <c r="M13" s="29">
        <f t="shared" si="15"/>
        <v>69.60092333308107</v>
      </c>
      <c r="N13" s="29">
        <f t="shared" si="16"/>
        <v>81.37647291635831</v>
      </c>
      <c r="O13" s="29"/>
      <c r="P13" s="29"/>
      <c r="Q13" s="20"/>
      <c r="R13" s="30"/>
      <c r="S13" s="29"/>
      <c r="T13" s="29"/>
      <c r="U13" s="20">
        <v>305189</v>
      </c>
      <c r="V13" s="20">
        <f t="shared" si="17"/>
        <v>305189</v>
      </c>
      <c r="W13" s="20">
        <v>10045</v>
      </c>
      <c r="X13" s="28">
        <v>40795.93</v>
      </c>
      <c r="Y13" s="29">
        <f t="shared" si="18"/>
        <v>13.367431329438478</v>
      </c>
      <c r="Z13" s="29">
        <f t="shared" si="19"/>
        <v>406.13170731707316</v>
      </c>
      <c r="AA13" s="20">
        <v>484680</v>
      </c>
      <c r="AB13" s="20">
        <f t="shared" si="20"/>
        <v>484680</v>
      </c>
      <c r="AC13" s="20">
        <v>304084</v>
      </c>
      <c r="AD13" s="30">
        <v>457636.23</v>
      </c>
      <c r="AE13" s="29">
        <f t="shared" si="21"/>
        <v>94.42028348601139</v>
      </c>
      <c r="AF13" s="29">
        <f t="shared" si="22"/>
        <v>150.49664895226317</v>
      </c>
      <c r="AG13" s="20">
        <v>922850</v>
      </c>
      <c r="AH13" s="20">
        <f t="shared" si="23"/>
        <v>922850</v>
      </c>
      <c r="AI13" s="20">
        <v>5272</v>
      </c>
      <c r="AJ13" s="30">
        <v>24256.14</v>
      </c>
      <c r="AK13" s="29">
        <f t="shared" si="24"/>
        <v>2.628394647017392</v>
      </c>
      <c r="AL13" s="29">
        <f t="shared" si="25"/>
        <v>460.09370257966617</v>
      </c>
      <c r="AM13" s="20">
        <f t="shared" si="1"/>
        <v>1407530</v>
      </c>
      <c r="AN13" s="20">
        <f t="shared" si="2"/>
        <v>1407530</v>
      </c>
      <c r="AO13" s="20">
        <f t="shared" si="3"/>
        <v>309356</v>
      </c>
      <c r="AP13" s="30">
        <f t="shared" si="4"/>
        <v>481892.37</v>
      </c>
      <c r="AQ13" s="29">
        <f t="shared" si="26"/>
        <v>34.236738826170665</v>
      </c>
      <c r="AR13" s="29">
        <f t="shared" si="27"/>
        <v>155.7727569531543</v>
      </c>
      <c r="AS13" s="20">
        <v>245000</v>
      </c>
      <c r="AT13" s="20">
        <f t="shared" si="28"/>
        <v>245000</v>
      </c>
      <c r="AU13" s="20">
        <v>204009</v>
      </c>
      <c r="AV13" s="28">
        <v>197456.36</v>
      </c>
      <c r="AW13" s="29">
        <f t="shared" si="29"/>
        <v>80.59443265306122</v>
      </c>
      <c r="AX13" s="29">
        <f t="shared" si="30"/>
        <v>96.7880632717184</v>
      </c>
      <c r="AY13" s="20">
        <v>1131363</v>
      </c>
      <c r="AZ13" s="20">
        <f t="shared" si="31"/>
        <v>1131363</v>
      </c>
      <c r="BA13" s="20">
        <v>138972</v>
      </c>
      <c r="BB13" s="28">
        <v>134534.85</v>
      </c>
      <c r="BC13" s="29">
        <f t="shared" si="32"/>
        <v>11.891395599820747</v>
      </c>
      <c r="BD13" s="29">
        <f t="shared" si="33"/>
        <v>96.80716259390381</v>
      </c>
      <c r="BE13" s="29">
        <f t="shared" si="5"/>
        <v>1376363</v>
      </c>
      <c r="BF13" s="29">
        <f t="shared" si="5"/>
        <v>1376363</v>
      </c>
      <c r="BG13" s="20">
        <f t="shared" si="6"/>
        <v>342981</v>
      </c>
      <c r="BH13" s="28">
        <f t="shared" si="7"/>
        <v>331991.20999999996</v>
      </c>
      <c r="BI13" s="29">
        <f t="shared" si="34"/>
        <v>24.120904877565</v>
      </c>
      <c r="BJ13" s="29">
        <f t="shared" si="35"/>
        <v>96.79580209982475</v>
      </c>
      <c r="BK13" s="20">
        <v>700650</v>
      </c>
      <c r="BL13" s="20">
        <f t="shared" si="36"/>
        <v>700650</v>
      </c>
      <c r="BM13" s="20">
        <v>317217</v>
      </c>
      <c r="BN13" s="30">
        <v>353017.72</v>
      </c>
      <c r="BO13" s="29">
        <f t="shared" si="37"/>
        <v>50.384317419538995</v>
      </c>
      <c r="BP13" s="29">
        <f t="shared" si="38"/>
        <v>111.28587686031959</v>
      </c>
      <c r="BQ13" s="20">
        <v>29143</v>
      </c>
      <c r="BR13" s="20">
        <f t="shared" si="39"/>
        <v>29143</v>
      </c>
      <c r="BS13" s="20">
        <v>12610</v>
      </c>
      <c r="BT13" s="30">
        <v>14540</v>
      </c>
      <c r="BU13" s="29">
        <f t="shared" si="40"/>
        <v>49.89191229454757</v>
      </c>
      <c r="BV13" s="29">
        <f t="shared" si="41"/>
        <v>115.30531324345756</v>
      </c>
      <c r="BW13" s="186">
        <v>121.7</v>
      </c>
      <c r="BX13" s="186">
        <v>121.7</v>
      </c>
      <c r="BY13" s="41">
        <v>0</v>
      </c>
      <c r="BZ13" s="31">
        <f t="shared" si="8"/>
        <v>5770097</v>
      </c>
      <c r="CA13" s="31">
        <f>D13+J13+P13+V13+AN13+BF13+BL13+BR13+BW13</f>
        <v>5883521.7</v>
      </c>
      <c r="CB13" s="32">
        <f>BS13+BG13+AO13+W13+K13+E13+BM13+BX13</f>
        <v>2002999.9</v>
      </c>
      <c r="CC13" s="28">
        <f t="shared" si="11"/>
        <v>2001734.4100000001</v>
      </c>
      <c r="CD13" s="29">
        <f t="shared" si="42"/>
        <v>34.02272502878675</v>
      </c>
      <c r="CE13" s="33">
        <f t="shared" si="43"/>
        <v>99.93682026644136</v>
      </c>
    </row>
    <row r="14" spans="1:83" s="42" customFormat="1" ht="20.25" customHeight="1">
      <c r="A14" s="27">
        <v>9</v>
      </c>
      <c r="B14" s="27" t="s">
        <v>18</v>
      </c>
      <c r="C14" s="20">
        <v>367971</v>
      </c>
      <c r="D14" s="20">
        <f t="shared" si="12"/>
        <v>367971</v>
      </c>
      <c r="E14" s="20">
        <v>190000</v>
      </c>
      <c r="F14" s="28">
        <v>230401.99</v>
      </c>
      <c r="G14" s="29">
        <f t="shared" si="13"/>
        <v>62.61417068192874</v>
      </c>
      <c r="H14" s="29">
        <f t="shared" si="14"/>
        <v>121.26420526315789</v>
      </c>
      <c r="I14" s="20">
        <v>178642</v>
      </c>
      <c r="J14" s="20">
        <v>319470.79</v>
      </c>
      <c r="K14" s="20">
        <v>319470.79</v>
      </c>
      <c r="L14" s="28">
        <v>330526.58</v>
      </c>
      <c r="M14" s="29">
        <f t="shared" si="15"/>
        <v>103.46065754556153</v>
      </c>
      <c r="N14" s="29">
        <f t="shared" si="16"/>
        <v>103.46065754556153</v>
      </c>
      <c r="O14" s="29"/>
      <c r="P14" s="29"/>
      <c r="Q14" s="20"/>
      <c r="R14" s="30"/>
      <c r="S14" s="29"/>
      <c r="T14" s="29"/>
      <c r="U14" s="20">
        <v>207283</v>
      </c>
      <c r="V14" s="20">
        <f t="shared" si="17"/>
        <v>207283</v>
      </c>
      <c r="W14" s="20">
        <v>5123</v>
      </c>
      <c r="X14" s="28">
        <v>5113.07</v>
      </c>
      <c r="Y14" s="29">
        <f t="shared" si="18"/>
        <v>2.4667097639459095</v>
      </c>
      <c r="Z14" s="29">
        <f t="shared" si="19"/>
        <v>99.80616826078469</v>
      </c>
      <c r="AA14" s="20">
        <v>272246</v>
      </c>
      <c r="AB14" s="20">
        <f t="shared" si="20"/>
        <v>272246</v>
      </c>
      <c r="AC14" s="20">
        <v>121500</v>
      </c>
      <c r="AD14" s="30">
        <v>121588.15</v>
      </c>
      <c r="AE14" s="29">
        <f t="shared" si="21"/>
        <v>44.66113368056831</v>
      </c>
      <c r="AF14" s="29">
        <f t="shared" si="22"/>
        <v>100.0725514403292</v>
      </c>
      <c r="AG14" s="20">
        <v>287810</v>
      </c>
      <c r="AH14" s="20">
        <f t="shared" si="23"/>
        <v>287810</v>
      </c>
      <c r="AI14" s="20">
        <v>12000</v>
      </c>
      <c r="AJ14" s="30">
        <v>12109.24</v>
      </c>
      <c r="AK14" s="29">
        <f t="shared" si="24"/>
        <v>4.207372919634481</v>
      </c>
      <c r="AL14" s="29">
        <f t="shared" si="25"/>
        <v>100.91033333333333</v>
      </c>
      <c r="AM14" s="20">
        <f t="shared" si="1"/>
        <v>560056</v>
      </c>
      <c r="AN14" s="20">
        <f t="shared" si="2"/>
        <v>560056</v>
      </c>
      <c r="AO14" s="20">
        <f t="shared" si="3"/>
        <v>133500</v>
      </c>
      <c r="AP14" s="30">
        <f t="shared" si="4"/>
        <v>133697.38999999998</v>
      </c>
      <c r="AQ14" s="29">
        <f t="shared" si="26"/>
        <v>23.872146713900037</v>
      </c>
      <c r="AR14" s="29">
        <f t="shared" si="27"/>
        <v>100.14785767790262</v>
      </c>
      <c r="AS14" s="20">
        <v>18000</v>
      </c>
      <c r="AT14" s="20">
        <f t="shared" si="28"/>
        <v>18000</v>
      </c>
      <c r="AU14" s="20">
        <v>2320</v>
      </c>
      <c r="AV14" s="28">
        <v>7368.57</v>
      </c>
      <c r="AW14" s="29">
        <f t="shared" si="29"/>
        <v>40.936499999999995</v>
      </c>
      <c r="AX14" s="29">
        <f t="shared" si="30"/>
        <v>317.6107758620689</v>
      </c>
      <c r="AY14" s="20">
        <v>473916</v>
      </c>
      <c r="AZ14" s="20">
        <f t="shared" si="31"/>
        <v>473916</v>
      </c>
      <c r="BA14" s="20">
        <v>44000</v>
      </c>
      <c r="BB14" s="28">
        <v>52252.49</v>
      </c>
      <c r="BC14" s="29">
        <f t="shared" si="32"/>
        <v>11.025685986546138</v>
      </c>
      <c r="BD14" s="29">
        <f t="shared" si="33"/>
        <v>118.75565909090908</v>
      </c>
      <c r="BE14" s="29">
        <f t="shared" si="5"/>
        <v>491916</v>
      </c>
      <c r="BF14" s="29">
        <f t="shared" si="5"/>
        <v>491916</v>
      </c>
      <c r="BG14" s="20">
        <f t="shared" si="6"/>
        <v>46320</v>
      </c>
      <c r="BH14" s="28">
        <f t="shared" si="7"/>
        <v>59621.06</v>
      </c>
      <c r="BI14" s="29">
        <f t="shared" si="34"/>
        <v>12.120170923491003</v>
      </c>
      <c r="BJ14" s="29">
        <f t="shared" si="35"/>
        <v>128.7155872193437</v>
      </c>
      <c r="BK14" s="20">
        <v>396494</v>
      </c>
      <c r="BL14" s="20">
        <f t="shared" si="36"/>
        <v>396494</v>
      </c>
      <c r="BM14" s="20">
        <v>198247</v>
      </c>
      <c r="BN14" s="30">
        <v>199769.71</v>
      </c>
      <c r="BO14" s="29">
        <f t="shared" si="37"/>
        <v>50.38404364252674</v>
      </c>
      <c r="BP14" s="29">
        <f t="shared" si="38"/>
        <v>100.76808728505348</v>
      </c>
      <c r="BQ14" s="20">
        <v>10558</v>
      </c>
      <c r="BR14" s="20">
        <f t="shared" si="39"/>
        <v>10558</v>
      </c>
      <c r="BS14" s="20">
        <v>4000</v>
      </c>
      <c r="BT14" s="30">
        <v>4000</v>
      </c>
      <c r="BU14" s="29">
        <f t="shared" si="40"/>
        <v>37.885963250615646</v>
      </c>
      <c r="BV14" s="29">
        <f t="shared" si="41"/>
        <v>100</v>
      </c>
      <c r="BW14" s="186"/>
      <c r="BX14" s="186"/>
      <c r="BY14" s="41">
        <v>0</v>
      </c>
      <c r="BZ14" s="31">
        <f t="shared" si="8"/>
        <v>2212920</v>
      </c>
      <c r="CA14" s="31">
        <f t="shared" si="9"/>
        <v>2353748.79</v>
      </c>
      <c r="CB14" s="32">
        <f t="shared" si="10"/>
        <v>896660.79</v>
      </c>
      <c r="CC14" s="28">
        <f t="shared" si="11"/>
        <v>963129.8</v>
      </c>
      <c r="CD14" s="29">
        <f t="shared" si="42"/>
        <v>40.91897164607783</v>
      </c>
      <c r="CE14" s="33">
        <f t="shared" si="43"/>
        <v>107.41294932724783</v>
      </c>
    </row>
    <row r="15" spans="1:83" s="42" customFormat="1" ht="20.25" customHeight="1">
      <c r="A15" s="27">
        <v>10</v>
      </c>
      <c r="B15" s="27" t="s">
        <v>19</v>
      </c>
      <c r="C15" s="20">
        <v>920540</v>
      </c>
      <c r="D15" s="20">
        <f t="shared" si="12"/>
        <v>920540</v>
      </c>
      <c r="E15" s="20">
        <v>460716</v>
      </c>
      <c r="F15" s="28">
        <v>470016.91</v>
      </c>
      <c r="G15" s="29">
        <f t="shared" si="13"/>
        <v>51.05882525474178</v>
      </c>
      <c r="H15" s="29">
        <f t="shared" si="14"/>
        <v>102.01879465874855</v>
      </c>
      <c r="I15" s="20">
        <v>0</v>
      </c>
      <c r="J15" s="20">
        <v>0</v>
      </c>
      <c r="K15" s="20">
        <v>0</v>
      </c>
      <c r="L15" s="28">
        <v>9872</v>
      </c>
      <c r="M15" s="29" t="e">
        <f t="shared" si="15"/>
        <v>#DIV/0!</v>
      </c>
      <c r="N15" s="29" t="e">
        <f t="shared" si="16"/>
        <v>#DIV/0!</v>
      </c>
      <c r="O15" s="29"/>
      <c r="P15" s="29"/>
      <c r="Q15" s="20"/>
      <c r="R15" s="30"/>
      <c r="S15" s="29"/>
      <c r="T15" s="29"/>
      <c r="U15" s="20">
        <v>975000</v>
      </c>
      <c r="V15" s="20">
        <f t="shared" si="17"/>
        <v>975000</v>
      </c>
      <c r="W15" s="20">
        <v>142000</v>
      </c>
      <c r="X15" s="28">
        <v>142251</v>
      </c>
      <c r="Y15" s="29">
        <f t="shared" si="18"/>
        <v>14.589846153846153</v>
      </c>
      <c r="Z15" s="29">
        <f t="shared" si="19"/>
        <v>100.17676056338027</v>
      </c>
      <c r="AA15" s="20">
        <v>375000</v>
      </c>
      <c r="AB15" s="20">
        <f t="shared" si="20"/>
        <v>375000</v>
      </c>
      <c r="AC15" s="20">
        <v>173700</v>
      </c>
      <c r="AD15" s="30">
        <v>185709.26</v>
      </c>
      <c r="AE15" s="29">
        <f t="shared" si="21"/>
        <v>49.52246933333333</v>
      </c>
      <c r="AF15" s="29">
        <f t="shared" si="22"/>
        <v>106.91379389752447</v>
      </c>
      <c r="AG15" s="20">
        <v>840400</v>
      </c>
      <c r="AH15" s="20">
        <f t="shared" si="23"/>
        <v>840400</v>
      </c>
      <c r="AI15" s="20">
        <v>69200</v>
      </c>
      <c r="AJ15" s="30">
        <v>74444.87</v>
      </c>
      <c r="AK15" s="29">
        <f t="shared" si="24"/>
        <v>8.858266301761066</v>
      </c>
      <c r="AL15" s="29">
        <f t="shared" si="25"/>
        <v>107.57929190751445</v>
      </c>
      <c r="AM15" s="20">
        <f t="shared" si="1"/>
        <v>1215400</v>
      </c>
      <c r="AN15" s="20">
        <f t="shared" si="2"/>
        <v>1215400</v>
      </c>
      <c r="AO15" s="20">
        <f t="shared" si="3"/>
        <v>242900</v>
      </c>
      <c r="AP15" s="30">
        <f t="shared" si="4"/>
        <v>260154.13</v>
      </c>
      <c r="AQ15" s="29">
        <f t="shared" si="26"/>
        <v>21.40481569853546</v>
      </c>
      <c r="AR15" s="29">
        <f t="shared" si="27"/>
        <v>107.10338822560726</v>
      </c>
      <c r="AS15" s="20">
        <v>36400</v>
      </c>
      <c r="AT15" s="20">
        <f t="shared" si="28"/>
        <v>36400</v>
      </c>
      <c r="AU15" s="20">
        <v>13300</v>
      </c>
      <c r="AV15" s="28">
        <v>10481.94</v>
      </c>
      <c r="AW15" s="29">
        <f t="shared" si="29"/>
        <v>28.79653846153846</v>
      </c>
      <c r="AX15" s="29">
        <f t="shared" si="30"/>
        <v>78.81157894736842</v>
      </c>
      <c r="AY15" s="20">
        <v>1157410</v>
      </c>
      <c r="AZ15" s="20">
        <f t="shared" si="31"/>
        <v>1157410</v>
      </c>
      <c r="BA15" s="20">
        <v>75000</v>
      </c>
      <c r="BB15" s="28">
        <v>132040.05</v>
      </c>
      <c r="BC15" s="29">
        <f t="shared" si="32"/>
        <v>11.408234765554125</v>
      </c>
      <c r="BD15" s="29">
        <f t="shared" si="33"/>
        <v>176.05339999999998</v>
      </c>
      <c r="BE15" s="29">
        <f t="shared" si="5"/>
        <v>1193810</v>
      </c>
      <c r="BF15" s="29">
        <f t="shared" si="5"/>
        <v>1193810</v>
      </c>
      <c r="BG15" s="20">
        <f t="shared" si="6"/>
        <v>88300</v>
      </c>
      <c r="BH15" s="28">
        <f t="shared" si="7"/>
        <v>142521.99</v>
      </c>
      <c r="BI15" s="29">
        <f t="shared" si="34"/>
        <v>11.938414823129309</v>
      </c>
      <c r="BJ15" s="29">
        <f t="shared" si="35"/>
        <v>161.40655719139295</v>
      </c>
      <c r="BK15" s="20">
        <v>738670</v>
      </c>
      <c r="BL15" s="20">
        <f t="shared" si="36"/>
        <v>738670</v>
      </c>
      <c r="BM15" s="20">
        <v>359733</v>
      </c>
      <c r="BN15" s="30">
        <v>372173.71</v>
      </c>
      <c r="BO15" s="29">
        <f t="shared" si="37"/>
        <v>50.384300161100356</v>
      </c>
      <c r="BP15" s="29">
        <f t="shared" si="38"/>
        <v>103.45831769673619</v>
      </c>
      <c r="BQ15" s="20">
        <v>26735</v>
      </c>
      <c r="BR15" s="20">
        <f t="shared" si="39"/>
        <v>26735</v>
      </c>
      <c r="BS15" s="20">
        <v>6100</v>
      </c>
      <c r="BT15" s="30">
        <v>6280</v>
      </c>
      <c r="BU15" s="29">
        <f t="shared" si="40"/>
        <v>23.489807368617914</v>
      </c>
      <c r="BV15" s="29">
        <f t="shared" si="41"/>
        <v>102.95081967213116</v>
      </c>
      <c r="BW15" s="186"/>
      <c r="BX15" s="186"/>
      <c r="BY15" s="41">
        <v>0</v>
      </c>
      <c r="BZ15" s="31">
        <f t="shared" si="8"/>
        <v>5070155</v>
      </c>
      <c r="CA15" s="31">
        <f t="shared" si="9"/>
        <v>5070155</v>
      </c>
      <c r="CB15" s="32">
        <f t="shared" si="10"/>
        <v>1299749</v>
      </c>
      <c r="CC15" s="28">
        <f t="shared" si="11"/>
        <v>1403269.74</v>
      </c>
      <c r="CD15" s="29">
        <f t="shared" si="42"/>
        <v>27.67705799921304</v>
      </c>
      <c r="CE15" s="33">
        <f t="shared" si="43"/>
        <v>107.96467164044749</v>
      </c>
    </row>
    <row r="16" spans="1:83" s="42" customFormat="1" ht="20.25" customHeight="1">
      <c r="A16" s="27">
        <v>11</v>
      </c>
      <c r="B16" s="27" t="s">
        <v>20</v>
      </c>
      <c r="C16" s="20">
        <v>363716</v>
      </c>
      <c r="D16" s="20">
        <f t="shared" si="12"/>
        <v>363716</v>
      </c>
      <c r="E16" s="20">
        <v>178466</v>
      </c>
      <c r="F16" s="28">
        <v>223419.29</v>
      </c>
      <c r="G16" s="29">
        <f t="shared" si="13"/>
        <v>61.42685226935301</v>
      </c>
      <c r="H16" s="29">
        <f t="shared" si="14"/>
        <v>125.18871381663735</v>
      </c>
      <c r="I16" s="20">
        <v>124000</v>
      </c>
      <c r="J16" s="20">
        <v>201000</v>
      </c>
      <c r="K16" s="20">
        <v>201000</v>
      </c>
      <c r="L16" s="28">
        <v>201508.76</v>
      </c>
      <c r="M16" s="29">
        <f t="shared" si="15"/>
        <v>100.25311442786071</v>
      </c>
      <c r="N16" s="29">
        <f t="shared" si="16"/>
        <v>100.25311442786071</v>
      </c>
      <c r="O16" s="29"/>
      <c r="P16" s="29"/>
      <c r="Q16" s="20"/>
      <c r="R16" s="30"/>
      <c r="S16" s="29"/>
      <c r="T16" s="29"/>
      <c r="U16" s="20">
        <v>131939</v>
      </c>
      <c r="V16" s="20">
        <f t="shared" si="17"/>
        <v>131939</v>
      </c>
      <c r="W16" s="20">
        <v>20000</v>
      </c>
      <c r="X16" s="28">
        <v>11688.63</v>
      </c>
      <c r="Y16" s="29">
        <f t="shared" si="18"/>
        <v>8.859116713026474</v>
      </c>
      <c r="Z16" s="29">
        <f t="shared" si="19"/>
        <v>58.44315</v>
      </c>
      <c r="AA16" s="20">
        <v>173562</v>
      </c>
      <c r="AB16" s="20">
        <f t="shared" si="20"/>
        <v>173562</v>
      </c>
      <c r="AC16" s="20">
        <v>86780</v>
      </c>
      <c r="AD16" s="30">
        <v>43612.28</v>
      </c>
      <c r="AE16" s="29">
        <f t="shared" si="21"/>
        <v>25.127781426810014</v>
      </c>
      <c r="AF16" s="29">
        <f t="shared" si="22"/>
        <v>50.256141968195436</v>
      </c>
      <c r="AG16" s="20">
        <v>808260</v>
      </c>
      <c r="AH16" s="20">
        <f t="shared" si="23"/>
        <v>808260</v>
      </c>
      <c r="AI16" s="20">
        <v>202064</v>
      </c>
      <c r="AJ16" s="30">
        <v>485366.06</v>
      </c>
      <c r="AK16" s="29">
        <f t="shared" si="24"/>
        <v>60.05073367480761</v>
      </c>
      <c r="AL16" s="29">
        <f t="shared" si="25"/>
        <v>240.2041234460369</v>
      </c>
      <c r="AM16" s="20">
        <f t="shared" si="1"/>
        <v>981822</v>
      </c>
      <c r="AN16" s="20">
        <f t="shared" si="2"/>
        <v>981822</v>
      </c>
      <c r="AO16" s="20">
        <f t="shared" si="3"/>
        <v>288844</v>
      </c>
      <c r="AP16" s="30">
        <f t="shared" si="4"/>
        <v>528978.34</v>
      </c>
      <c r="AQ16" s="29">
        <f t="shared" si="26"/>
        <v>53.87721399601965</v>
      </c>
      <c r="AR16" s="29">
        <f t="shared" si="27"/>
        <v>183.13634349337357</v>
      </c>
      <c r="AS16" s="20">
        <v>22922</v>
      </c>
      <c r="AT16" s="20">
        <f t="shared" si="28"/>
        <v>22922</v>
      </c>
      <c r="AU16" s="20">
        <v>15890</v>
      </c>
      <c r="AV16" s="28">
        <v>30695.38</v>
      </c>
      <c r="AW16" s="29">
        <f t="shared" si="29"/>
        <v>133.91231131663903</v>
      </c>
      <c r="AX16" s="29">
        <f t="shared" si="30"/>
        <v>193.17419760855884</v>
      </c>
      <c r="AY16" s="20">
        <v>310349</v>
      </c>
      <c r="AZ16" s="20">
        <f t="shared" si="31"/>
        <v>310349</v>
      </c>
      <c r="BA16" s="20">
        <v>42780</v>
      </c>
      <c r="BB16" s="28">
        <v>25722.75</v>
      </c>
      <c r="BC16" s="29">
        <f t="shared" si="32"/>
        <v>8.28833023467129</v>
      </c>
      <c r="BD16" s="29">
        <f t="shared" si="33"/>
        <v>60.12798036465639</v>
      </c>
      <c r="BE16" s="29">
        <f t="shared" si="5"/>
        <v>333271</v>
      </c>
      <c r="BF16" s="29">
        <f t="shared" si="5"/>
        <v>333271</v>
      </c>
      <c r="BG16" s="20">
        <f t="shared" si="6"/>
        <v>58670</v>
      </c>
      <c r="BH16" s="28">
        <f t="shared" si="7"/>
        <v>56418.130000000005</v>
      </c>
      <c r="BI16" s="29">
        <f t="shared" si="34"/>
        <v>16.928604649069378</v>
      </c>
      <c r="BJ16" s="29">
        <f t="shared" si="35"/>
        <v>96.1618033066303</v>
      </c>
      <c r="BK16" s="20">
        <v>630050</v>
      </c>
      <c r="BL16" s="20">
        <f t="shared" si="36"/>
        <v>630050</v>
      </c>
      <c r="BM16" s="20">
        <v>315026</v>
      </c>
      <c r="BN16" s="30">
        <v>317442.32</v>
      </c>
      <c r="BO16" s="29">
        <f t="shared" si="37"/>
        <v>50.38367113721134</v>
      </c>
      <c r="BP16" s="29">
        <f t="shared" si="38"/>
        <v>100.76702240449995</v>
      </c>
      <c r="BQ16" s="20">
        <v>4930</v>
      </c>
      <c r="BR16" s="20">
        <f t="shared" si="39"/>
        <v>4930</v>
      </c>
      <c r="BS16" s="20">
        <v>2460</v>
      </c>
      <c r="BT16" s="30">
        <v>1030</v>
      </c>
      <c r="BU16" s="29">
        <f t="shared" si="40"/>
        <v>20.892494929006087</v>
      </c>
      <c r="BV16" s="29">
        <f t="shared" si="41"/>
        <v>41.86991869918699</v>
      </c>
      <c r="BW16" s="186"/>
      <c r="BX16" s="186"/>
      <c r="BY16" s="41">
        <v>0</v>
      </c>
      <c r="BZ16" s="31">
        <f t="shared" si="8"/>
        <v>2569728</v>
      </c>
      <c r="CA16" s="31">
        <f t="shared" si="9"/>
        <v>2646728</v>
      </c>
      <c r="CB16" s="32">
        <f t="shared" si="10"/>
        <v>1064466</v>
      </c>
      <c r="CC16" s="28">
        <f t="shared" si="11"/>
        <v>1340485.47</v>
      </c>
      <c r="CD16" s="29">
        <f t="shared" si="42"/>
        <v>50.64689193600551</v>
      </c>
      <c r="CE16" s="33">
        <f t="shared" si="43"/>
        <v>125.93032280974685</v>
      </c>
    </row>
    <row r="17" spans="1:83" s="42" customFormat="1" ht="20.25" customHeight="1">
      <c r="A17" s="27">
        <v>12</v>
      </c>
      <c r="B17" s="27" t="s">
        <v>21</v>
      </c>
      <c r="C17" s="20">
        <v>670204</v>
      </c>
      <c r="D17" s="20">
        <f t="shared" si="12"/>
        <v>670204</v>
      </c>
      <c r="E17" s="20">
        <v>290000</v>
      </c>
      <c r="F17" s="28">
        <v>312980.45</v>
      </c>
      <c r="G17" s="29">
        <f t="shared" si="13"/>
        <v>46.69928111440696</v>
      </c>
      <c r="H17" s="29">
        <f t="shared" si="14"/>
        <v>107.92429310344829</v>
      </c>
      <c r="I17" s="20"/>
      <c r="J17" s="20"/>
      <c r="K17" s="20"/>
      <c r="L17" s="28"/>
      <c r="M17" s="29" t="e">
        <f t="shared" si="15"/>
        <v>#DIV/0!</v>
      </c>
      <c r="N17" s="29" t="e">
        <f t="shared" si="16"/>
        <v>#DIV/0!</v>
      </c>
      <c r="O17" s="29"/>
      <c r="P17" s="29"/>
      <c r="Q17" s="20"/>
      <c r="R17" s="30"/>
      <c r="S17" s="29"/>
      <c r="T17" s="29"/>
      <c r="U17" s="20">
        <v>233248</v>
      </c>
      <c r="V17" s="20">
        <f t="shared" si="17"/>
        <v>233248</v>
      </c>
      <c r="W17" s="20">
        <v>0</v>
      </c>
      <c r="X17" s="28">
        <v>-2982.04</v>
      </c>
      <c r="Y17" s="29">
        <f t="shared" si="18"/>
        <v>-1.2784847029770887</v>
      </c>
      <c r="Z17" s="29" t="e">
        <f t="shared" si="19"/>
        <v>#DIV/0!</v>
      </c>
      <c r="AA17" s="20">
        <v>982868</v>
      </c>
      <c r="AB17" s="20">
        <f t="shared" si="20"/>
        <v>982868</v>
      </c>
      <c r="AC17" s="20">
        <v>345700</v>
      </c>
      <c r="AD17" s="30">
        <v>416123.27</v>
      </c>
      <c r="AE17" s="29">
        <f t="shared" si="21"/>
        <v>42.337655717756604</v>
      </c>
      <c r="AF17" s="29">
        <f t="shared" si="22"/>
        <v>120.3712091408736</v>
      </c>
      <c r="AG17" s="20">
        <v>1139653</v>
      </c>
      <c r="AH17" s="20">
        <f t="shared" si="23"/>
        <v>1139653</v>
      </c>
      <c r="AI17" s="20">
        <v>212500</v>
      </c>
      <c r="AJ17" s="30">
        <v>142620.25</v>
      </c>
      <c r="AK17" s="29">
        <f t="shared" si="24"/>
        <v>12.514357440378781</v>
      </c>
      <c r="AL17" s="29">
        <f t="shared" si="25"/>
        <v>67.11541176470588</v>
      </c>
      <c r="AM17" s="20">
        <f t="shared" si="1"/>
        <v>2122521</v>
      </c>
      <c r="AN17" s="20">
        <f t="shared" si="2"/>
        <v>2122521</v>
      </c>
      <c r="AO17" s="20">
        <f t="shared" si="3"/>
        <v>558200</v>
      </c>
      <c r="AP17" s="30">
        <f t="shared" si="4"/>
        <v>558743.52</v>
      </c>
      <c r="AQ17" s="29">
        <f t="shared" si="26"/>
        <v>26.32452258422885</v>
      </c>
      <c r="AR17" s="29">
        <f t="shared" si="27"/>
        <v>100.09737011823718</v>
      </c>
      <c r="AS17" s="20">
        <v>31500</v>
      </c>
      <c r="AT17" s="20">
        <f t="shared" si="28"/>
        <v>31500</v>
      </c>
      <c r="AU17" s="20">
        <v>15175</v>
      </c>
      <c r="AV17" s="28">
        <v>15279.31</v>
      </c>
      <c r="AW17" s="29">
        <f t="shared" si="29"/>
        <v>48.50574603174603</v>
      </c>
      <c r="AX17" s="29">
        <f t="shared" si="30"/>
        <v>100.6873805601318</v>
      </c>
      <c r="AY17" s="20">
        <v>937676</v>
      </c>
      <c r="AZ17" s="20">
        <f t="shared" si="31"/>
        <v>937676</v>
      </c>
      <c r="BA17" s="20">
        <v>166800</v>
      </c>
      <c r="BB17" s="28">
        <v>168723.47</v>
      </c>
      <c r="BC17" s="29">
        <f t="shared" si="32"/>
        <v>17.993792098763326</v>
      </c>
      <c r="BD17" s="29">
        <f t="shared" si="33"/>
        <v>101.15315947242208</v>
      </c>
      <c r="BE17" s="29">
        <f t="shared" si="5"/>
        <v>969176</v>
      </c>
      <c r="BF17" s="29">
        <f t="shared" si="5"/>
        <v>969176</v>
      </c>
      <c r="BG17" s="20">
        <f t="shared" si="6"/>
        <v>181975</v>
      </c>
      <c r="BH17" s="28">
        <f t="shared" si="7"/>
        <v>184002.78</v>
      </c>
      <c r="BI17" s="29">
        <f t="shared" si="34"/>
        <v>18.985486640197447</v>
      </c>
      <c r="BJ17" s="29">
        <f t="shared" si="35"/>
        <v>101.11431790081056</v>
      </c>
      <c r="BK17" s="20">
        <v>570300</v>
      </c>
      <c r="BL17" s="20">
        <f t="shared" si="36"/>
        <v>570300</v>
      </c>
      <c r="BM17" s="20">
        <v>266146</v>
      </c>
      <c r="BN17" s="30">
        <v>287340</v>
      </c>
      <c r="BO17" s="29">
        <f t="shared" si="37"/>
        <v>50.38400841662283</v>
      </c>
      <c r="BP17" s="29">
        <f t="shared" si="38"/>
        <v>107.96329834000886</v>
      </c>
      <c r="BQ17" s="20">
        <v>15590</v>
      </c>
      <c r="BR17" s="20">
        <f t="shared" si="39"/>
        <v>15590</v>
      </c>
      <c r="BS17" s="20">
        <v>6200</v>
      </c>
      <c r="BT17" s="30">
        <v>6200</v>
      </c>
      <c r="BU17" s="29">
        <f t="shared" si="40"/>
        <v>39.76908274534958</v>
      </c>
      <c r="BV17" s="29">
        <f t="shared" si="41"/>
        <v>100</v>
      </c>
      <c r="BW17" s="186"/>
      <c r="BX17" s="186"/>
      <c r="BY17" s="41">
        <v>0</v>
      </c>
      <c r="BZ17" s="31">
        <f t="shared" si="8"/>
        <v>4581039</v>
      </c>
      <c r="CA17" s="31">
        <f t="shared" si="9"/>
        <v>4581039</v>
      </c>
      <c r="CB17" s="32">
        <f t="shared" si="10"/>
        <v>1302521</v>
      </c>
      <c r="CC17" s="28">
        <f t="shared" si="11"/>
        <v>1346284.71</v>
      </c>
      <c r="CD17" s="29">
        <f t="shared" si="42"/>
        <v>29.388195778293962</v>
      </c>
      <c r="CE17" s="33">
        <f t="shared" si="43"/>
        <v>103.35992356361241</v>
      </c>
    </row>
    <row r="18" spans="1:83" s="42" customFormat="1" ht="20.25" customHeight="1">
      <c r="A18" s="27">
        <v>13</v>
      </c>
      <c r="B18" s="27" t="s">
        <v>22</v>
      </c>
      <c r="C18" s="20">
        <v>1110693</v>
      </c>
      <c r="D18" s="20">
        <f t="shared" si="12"/>
        <v>1110693</v>
      </c>
      <c r="E18" s="20">
        <v>549019</v>
      </c>
      <c r="F18" s="28">
        <v>549107.28</v>
      </c>
      <c r="G18" s="29">
        <f t="shared" si="13"/>
        <v>49.43825881679276</v>
      </c>
      <c r="H18" s="29">
        <f t="shared" si="14"/>
        <v>100.01607958923098</v>
      </c>
      <c r="I18" s="20">
        <v>6000</v>
      </c>
      <c r="J18" s="20">
        <f>I18</f>
        <v>6000</v>
      </c>
      <c r="K18" s="20">
        <v>4300</v>
      </c>
      <c r="L18" s="28">
        <v>4294</v>
      </c>
      <c r="M18" s="29">
        <f t="shared" si="15"/>
        <v>71.56666666666666</v>
      </c>
      <c r="N18" s="29">
        <f t="shared" si="16"/>
        <v>99.86046511627907</v>
      </c>
      <c r="O18" s="29"/>
      <c r="P18" s="29"/>
      <c r="Q18" s="20"/>
      <c r="R18" s="30"/>
      <c r="S18" s="29"/>
      <c r="T18" s="29"/>
      <c r="U18" s="20">
        <v>416498</v>
      </c>
      <c r="V18" s="20">
        <f t="shared" si="17"/>
        <v>416498</v>
      </c>
      <c r="W18" s="20">
        <v>28510</v>
      </c>
      <c r="X18" s="28">
        <v>28443.74</v>
      </c>
      <c r="Y18" s="29">
        <f t="shared" si="18"/>
        <v>6.829262085292126</v>
      </c>
      <c r="Z18" s="29">
        <f t="shared" si="19"/>
        <v>99.76759031918625</v>
      </c>
      <c r="AA18" s="20">
        <v>310531</v>
      </c>
      <c r="AB18" s="20">
        <f t="shared" si="20"/>
        <v>310531</v>
      </c>
      <c r="AC18" s="20">
        <v>163966</v>
      </c>
      <c r="AD18" s="30">
        <v>163983.13</v>
      </c>
      <c r="AE18" s="29">
        <f t="shared" si="21"/>
        <v>52.807330025021656</v>
      </c>
      <c r="AF18" s="29">
        <f t="shared" si="22"/>
        <v>100.01044728785236</v>
      </c>
      <c r="AG18" s="20">
        <v>1299000</v>
      </c>
      <c r="AH18" s="20">
        <f t="shared" si="23"/>
        <v>1299000</v>
      </c>
      <c r="AI18" s="20">
        <v>107860</v>
      </c>
      <c r="AJ18" s="30">
        <v>107802.34</v>
      </c>
      <c r="AK18" s="29">
        <f t="shared" si="24"/>
        <v>8.298871439568899</v>
      </c>
      <c r="AL18" s="29">
        <f t="shared" si="25"/>
        <v>99.94654181346189</v>
      </c>
      <c r="AM18" s="20">
        <f t="shared" si="1"/>
        <v>1609531</v>
      </c>
      <c r="AN18" s="20">
        <f t="shared" si="2"/>
        <v>1609531</v>
      </c>
      <c r="AO18" s="20">
        <f t="shared" si="3"/>
        <v>271826</v>
      </c>
      <c r="AP18" s="30">
        <f t="shared" si="4"/>
        <v>271785.47</v>
      </c>
      <c r="AQ18" s="29">
        <f t="shared" si="26"/>
        <v>16.88600405956766</v>
      </c>
      <c r="AR18" s="29">
        <f t="shared" si="27"/>
        <v>99.98508972651622</v>
      </c>
      <c r="AS18" s="20">
        <v>135500</v>
      </c>
      <c r="AT18" s="20">
        <f t="shared" si="28"/>
        <v>135500</v>
      </c>
      <c r="AU18" s="20">
        <v>58850</v>
      </c>
      <c r="AV18" s="28">
        <v>58841.73</v>
      </c>
      <c r="AW18" s="29">
        <f t="shared" si="29"/>
        <v>43.42563099630997</v>
      </c>
      <c r="AX18" s="29">
        <f t="shared" si="30"/>
        <v>99.98594732370434</v>
      </c>
      <c r="AY18" s="20">
        <v>1198506</v>
      </c>
      <c r="AZ18" s="20">
        <f t="shared" si="31"/>
        <v>1198506</v>
      </c>
      <c r="BA18" s="20">
        <v>136150</v>
      </c>
      <c r="BB18" s="28">
        <v>136199.39</v>
      </c>
      <c r="BC18" s="29">
        <f t="shared" si="32"/>
        <v>11.364097468014347</v>
      </c>
      <c r="BD18" s="29">
        <f t="shared" si="33"/>
        <v>100.0362761659934</v>
      </c>
      <c r="BE18" s="29">
        <f t="shared" si="5"/>
        <v>1334006</v>
      </c>
      <c r="BF18" s="29">
        <f t="shared" si="5"/>
        <v>1334006</v>
      </c>
      <c r="BG18" s="20">
        <f t="shared" si="6"/>
        <v>195000</v>
      </c>
      <c r="BH18" s="28">
        <f t="shared" si="7"/>
        <v>195041.12000000002</v>
      </c>
      <c r="BI18" s="29">
        <f t="shared" si="34"/>
        <v>14.62070785288822</v>
      </c>
      <c r="BJ18" s="29">
        <f t="shared" si="35"/>
        <v>100.02108717948718</v>
      </c>
      <c r="BK18" s="20">
        <v>619180</v>
      </c>
      <c r="BL18" s="20">
        <f t="shared" si="36"/>
        <v>619180</v>
      </c>
      <c r="BM18" s="20">
        <v>297837</v>
      </c>
      <c r="BN18" s="30">
        <v>311969.14</v>
      </c>
      <c r="BO18" s="29">
        <f t="shared" si="37"/>
        <v>50.38424044704286</v>
      </c>
      <c r="BP18" s="29">
        <f t="shared" si="38"/>
        <v>104.7449242370827</v>
      </c>
      <c r="BQ18" s="20">
        <v>29071</v>
      </c>
      <c r="BR18" s="20">
        <f t="shared" si="39"/>
        <v>29071</v>
      </c>
      <c r="BS18" s="20">
        <v>14835</v>
      </c>
      <c r="BT18" s="30">
        <v>14870</v>
      </c>
      <c r="BU18" s="29">
        <f t="shared" si="40"/>
        <v>51.150631213236565</v>
      </c>
      <c r="BV18" s="29">
        <f t="shared" si="41"/>
        <v>100.23592854735423</v>
      </c>
      <c r="BW18" s="186"/>
      <c r="BX18" s="186"/>
      <c r="BY18" s="41">
        <v>0</v>
      </c>
      <c r="BZ18" s="31">
        <f t="shared" si="8"/>
        <v>5124979</v>
      </c>
      <c r="CA18" s="31">
        <f t="shared" si="9"/>
        <v>5124979</v>
      </c>
      <c r="CB18" s="32">
        <f t="shared" si="10"/>
        <v>1361327</v>
      </c>
      <c r="CC18" s="28">
        <f t="shared" si="11"/>
        <v>1375510.75</v>
      </c>
      <c r="CD18" s="29">
        <f t="shared" si="42"/>
        <v>26.83934412219055</v>
      </c>
      <c r="CE18" s="33">
        <f t="shared" si="43"/>
        <v>101.04190616949491</v>
      </c>
    </row>
    <row r="19" spans="1:83" s="42" customFormat="1" ht="20.25" customHeight="1">
      <c r="A19" s="27">
        <v>14</v>
      </c>
      <c r="B19" s="27" t="s">
        <v>23</v>
      </c>
      <c r="C19" s="20">
        <v>894848</v>
      </c>
      <c r="D19" s="20">
        <f t="shared" si="12"/>
        <v>894848</v>
      </c>
      <c r="E19" s="20">
        <v>400000</v>
      </c>
      <c r="F19" s="28">
        <v>400548.89</v>
      </c>
      <c r="G19" s="29">
        <f t="shared" si="13"/>
        <v>44.761667903375766</v>
      </c>
      <c r="H19" s="29">
        <f t="shared" si="14"/>
        <v>100.13722250000001</v>
      </c>
      <c r="I19" s="20"/>
      <c r="J19" s="20"/>
      <c r="K19" s="20"/>
      <c r="L19" s="28"/>
      <c r="M19" s="29" t="e">
        <f t="shared" si="15"/>
        <v>#DIV/0!</v>
      </c>
      <c r="N19" s="29" t="e">
        <f t="shared" si="16"/>
        <v>#DIV/0!</v>
      </c>
      <c r="O19" s="29"/>
      <c r="P19" s="29"/>
      <c r="Q19" s="20"/>
      <c r="R19" s="30"/>
      <c r="S19" s="29"/>
      <c r="T19" s="29"/>
      <c r="U19" s="20">
        <v>346000</v>
      </c>
      <c r="V19" s="20">
        <f t="shared" si="17"/>
        <v>346000</v>
      </c>
      <c r="W19" s="20">
        <v>47000</v>
      </c>
      <c r="X19" s="28">
        <v>47592.62</v>
      </c>
      <c r="Y19" s="29">
        <f t="shared" si="18"/>
        <v>13.755092485549133</v>
      </c>
      <c r="Z19" s="29">
        <f t="shared" si="19"/>
        <v>101.26089361702128</v>
      </c>
      <c r="AA19" s="20">
        <v>1584000</v>
      </c>
      <c r="AB19" s="20">
        <f t="shared" si="20"/>
        <v>1584000</v>
      </c>
      <c r="AC19" s="20">
        <v>263000</v>
      </c>
      <c r="AD19" s="30">
        <v>263918.27</v>
      </c>
      <c r="AE19" s="29">
        <f t="shared" si="21"/>
        <v>16.661506944444447</v>
      </c>
      <c r="AF19" s="29">
        <f t="shared" si="22"/>
        <v>100.34915209125477</v>
      </c>
      <c r="AG19" s="20">
        <v>613000</v>
      </c>
      <c r="AH19" s="20">
        <f t="shared" si="23"/>
        <v>613000</v>
      </c>
      <c r="AI19" s="20">
        <v>464000</v>
      </c>
      <c r="AJ19" s="30">
        <v>464040.82</v>
      </c>
      <c r="AK19" s="29">
        <f t="shared" si="24"/>
        <v>75.69997063621533</v>
      </c>
      <c r="AL19" s="29">
        <f t="shared" si="25"/>
        <v>100.00879741379312</v>
      </c>
      <c r="AM19" s="20">
        <f t="shared" si="1"/>
        <v>2197000</v>
      </c>
      <c r="AN19" s="20">
        <f t="shared" si="2"/>
        <v>2197000</v>
      </c>
      <c r="AO19" s="20">
        <f t="shared" si="3"/>
        <v>727000</v>
      </c>
      <c r="AP19" s="30">
        <f t="shared" si="4"/>
        <v>727959.0900000001</v>
      </c>
      <c r="AQ19" s="29">
        <f t="shared" si="26"/>
        <v>33.13423258989532</v>
      </c>
      <c r="AR19" s="29">
        <f t="shared" si="27"/>
        <v>100.13192434663</v>
      </c>
      <c r="AS19" s="20">
        <v>35500</v>
      </c>
      <c r="AT19" s="20">
        <f t="shared" si="28"/>
        <v>35500</v>
      </c>
      <c r="AU19" s="20">
        <v>22100</v>
      </c>
      <c r="AV19" s="28">
        <v>22724.96</v>
      </c>
      <c r="AW19" s="29">
        <f t="shared" si="29"/>
        <v>64.01397183098592</v>
      </c>
      <c r="AX19" s="29">
        <f t="shared" si="30"/>
        <v>102.82787330316742</v>
      </c>
      <c r="AY19" s="20">
        <v>960500</v>
      </c>
      <c r="AZ19" s="20">
        <f t="shared" si="31"/>
        <v>960500</v>
      </c>
      <c r="BA19" s="20">
        <v>110400</v>
      </c>
      <c r="BB19" s="28">
        <v>110396.4</v>
      </c>
      <c r="BC19" s="29">
        <f t="shared" si="32"/>
        <v>11.493638729828213</v>
      </c>
      <c r="BD19" s="29">
        <f t="shared" si="33"/>
        <v>99.99673913043478</v>
      </c>
      <c r="BE19" s="29">
        <f t="shared" si="5"/>
        <v>996000</v>
      </c>
      <c r="BF19" s="29">
        <f t="shared" si="5"/>
        <v>996000</v>
      </c>
      <c r="BG19" s="20">
        <f t="shared" si="6"/>
        <v>132500</v>
      </c>
      <c r="BH19" s="28">
        <f t="shared" si="7"/>
        <v>133121.36</v>
      </c>
      <c r="BI19" s="29">
        <f t="shared" si="34"/>
        <v>13.365598393574295</v>
      </c>
      <c r="BJ19" s="29">
        <f t="shared" si="35"/>
        <v>100.46895094339621</v>
      </c>
      <c r="BK19" s="20">
        <v>923340</v>
      </c>
      <c r="BL19" s="20">
        <f t="shared" si="36"/>
        <v>923340</v>
      </c>
      <c r="BM19" s="20">
        <v>456360</v>
      </c>
      <c r="BN19" s="30">
        <v>465217.14</v>
      </c>
      <c r="BO19" s="29">
        <f t="shared" si="37"/>
        <v>50.384164013256225</v>
      </c>
      <c r="BP19" s="29">
        <f t="shared" si="38"/>
        <v>101.9408230344465</v>
      </c>
      <c r="BQ19" s="20">
        <v>5822</v>
      </c>
      <c r="BR19" s="20">
        <f t="shared" si="39"/>
        <v>5822</v>
      </c>
      <c r="BS19" s="20">
        <v>2800</v>
      </c>
      <c r="BT19" s="30">
        <v>2690</v>
      </c>
      <c r="BU19" s="29">
        <f t="shared" si="40"/>
        <v>46.20405358983167</v>
      </c>
      <c r="BV19" s="29">
        <f t="shared" si="41"/>
        <v>96.07142857142857</v>
      </c>
      <c r="BW19" s="186"/>
      <c r="BX19" s="186"/>
      <c r="BY19" s="41">
        <v>0</v>
      </c>
      <c r="BZ19" s="31">
        <f t="shared" si="8"/>
        <v>5363010</v>
      </c>
      <c r="CA19" s="31">
        <f t="shared" si="9"/>
        <v>5363010</v>
      </c>
      <c r="CB19" s="32">
        <f t="shared" si="10"/>
        <v>1765660</v>
      </c>
      <c r="CC19" s="28">
        <f t="shared" si="11"/>
        <v>1777129.1</v>
      </c>
      <c r="CD19" s="29">
        <f t="shared" si="42"/>
        <v>33.13678512626305</v>
      </c>
      <c r="CE19" s="33">
        <f t="shared" si="43"/>
        <v>100.64956446881052</v>
      </c>
    </row>
    <row r="20" spans="1:83" s="42" customFormat="1" ht="20.25" customHeight="1">
      <c r="A20" s="27">
        <v>15</v>
      </c>
      <c r="B20" s="27" t="s">
        <v>24</v>
      </c>
      <c r="C20" s="20">
        <v>768542</v>
      </c>
      <c r="D20" s="20">
        <f t="shared" si="12"/>
        <v>768542</v>
      </c>
      <c r="E20" s="20">
        <v>384270</v>
      </c>
      <c r="F20" s="28">
        <v>407282.61</v>
      </c>
      <c r="G20" s="29">
        <f t="shared" si="13"/>
        <v>52.994190297992816</v>
      </c>
      <c r="H20" s="29">
        <f t="shared" si="14"/>
        <v>105.9886564134593</v>
      </c>
      <c r="I20" s="20">
        <v>150000</v>
      </c>
      <c r="J20" s="20">
        <v>453441.8</v>
      </c>
      <c r="K20" s="20">
        <v>378441.8</v>
      </c>
      <c r="L20" s="28">
        <v>453441.8</v>
      </c>
      <c r="M20" s="29">
        <f t="shared" si="15"/>
        <v>100</v>
      </c>
      <c r="N20" s="29">
        <f t="shared" si="16"/>
        <v>119.8181067736175</v>
      </c>
      <c r="O20" s="29"/>
      <c r="P20" s="29"/>
      <c r="Q20" s="20"/>
      <c r="R20" s="30"/>
      <c r="S20" s="29"/>
      <c r="T20" s="29"/>
      <c r="U20" s="20">
        <v>127749</v>
      </c>
      <c r="V20" s="20">
        <f t="shared" si="17"/>
        <v>127749</v>
      </c>
      <c r="W20" s="20">
        <v>60000</v>
      </c>
      <c r="X20" s="28">
        <v>6887.62</v>
      </c>
      <c r="Y20" s="29">
        <f t="shared" si="18"/>
        <v>5.391525569671778</v>
      </c>
      <c r="Z20" s="29">
        <f t="shared" si="19"/>
        <v>11.479366666666667</v>
      </c>
      <c r="AA20" s="20">
        <v>280000</v>
      </c>
      <c r="AB20" s="20">
        <v>408380.28</v>
      </c>
      <c r="AC20" s="20">
        <v>208380.28</v>
      </c>
      <c r="AD20" s="30">
        <v>408380.28</v>
      </c>
      <c r="AE20" s="29">
        <f t="shared" si="21"/>
        <v>100</v>
      </c>
      <c r="AF20" s="29">
        <f t="shared" si="22"/>
        <v>195.97837184977388</v>
      </c>
      <c r="AG20" s="20">
        <v>270000</v>
      </c>
      <c r="AH20" s="20">
        <f t="shared" si="23"/>
        <v>270000</v>
      </c>
      <c r="AI20" s="20">
        <v>100000</v>
      </c>
      <c r="AJ20" s="30">
        <v>19227.66</v>
      </c>
      <c r="AK20" s="29">
        <f t="shared" si="24"/>
        <v>7.121355555555556</v>
      </c>
      <c r="AL20" s="29">
        <f t="shared" si="25"/>
        <v>19.22766</v>
      </c>
      <c r="AM20" s="20">
        <f t="shared" si="1"/>
        <v>550000</v>
      </c>
      <c r="AN20" s="20">
        <f t="shared" si="2"/>
        <v>678380.28</v>
      </c>
      <c r="AO20" s="20">
        <f t="shared" si="3"/>
        <v>308380.28</v>
      </c>
      <c r="AP20" s="30">
        <f t="shared" si="4"/>
        <v>427607.94</v>
      </c>
      <c r="AQ20" s="29">
        <f t="shared" si="26"/>
        <v>63.03366306579549</v>
      </c>
      <c r="AR20" s="29">
        <f t="shared" si="27"/>
        <v>138.6625435322907</v>
      </c>
      <c r="AS20" s="20">
        <v>98270</v>
      </c>
      <c r="AT20" s="20">
        <f t="shared" si="28"/>
        <v>98270</v>
      </c>
      <c r="AU20" s="20">
        <v>40000</v>
      </c>
      <c r="AV20" s="28">
        <v>98954.21</v>
      </c>
      <c r="AW20" s="29">
        <f t="shared" si="29"/>
        <v>100.69625521522336</v>
      </c>
      <c r="AX20" s="29">
        <f t="shared" si="30"/>
        <v>247.38552500000003</v>
      </c>
      <c r="AY20" s="20">
        <v>483438</v>
      </c>
      <c r="AZ20" s="20">
        <f t="shared" si="31"/>
        <v>483438</v>
      </c>
      <c r="BA20" s="20">
        <v>100000</v>
      </c>
      <c r="BB20" s="28">
        <v>53134.56</v>
      </c>
      <c r="BC20" s="29">
        <f t="shared" si="32"/>
        <v>10.990977126332641</v>
      </c>
      <c r="BD20" s="29">
        <f t="shared" si="33"/>
        <v>53.13456</v>
      </c>
      <c r="BE20" s="29">
        <f t="shared" si="5"/>
        <v>581708</v>
      </c>
      <c r="BF20" s="29">
        <f t="shared" si="5"/>
        <v>581708</v>
      </c>
      <c r="BG20" s="20">
        <f t="shared" si="6"/>
        <v>140000</v>
      </c>
      <c r="BH20" s="28">
        <f t="shared" si="7"/>
        <v>152088.77000000002</v>
      </c>
      <c r="BI20" s="29">
        <f t="shared" si="34"/>
        <v>26.145208592627235</v>
      </c>
      <c r="BJ20" s="29">
        <f t="shared" si="35"/>
        <v>108.63483571428574</v>
      </c>
      <c r="BK20" s="20">
        <v>450841</v>
      </c>
      <c r="BL20" s="20">
        <f t="shared" si="36"/>
        <v>450841</v>
      </c>
      <c r="BM20" s="20">
        <v>202472</v>
      </c>
      <c r="BN20" s="30">
        <v>186086.87</v>
      </c>
      <c r="BO20" s="29">
        <f t="shared" si="37"/>
        <v>41.27549845732752</v>
      </c>
      <c r="BP20" s="29">
        <f t="shared" si="38"/>
        <v>91.90745880911928</v>
      </c>
      <c r="BQ20" s="20">
        <v>7196</v>
      </c>
      <c r="BR20" s="20">
        <f t="shared" si="39"/>
        <v>7196</v>
      </c>
      <c r="BS20" s="20">
        <v>3598</v>
      </c>
      <c r="BT20" s="30">
        <v>2490</v>
      </c>
      <c r="BU20" s="29">
        <f t="shared" si="40"/>
        <v>34.60255697609783</v>
      </c>
      <c r="BV20" s="29">
        <f t="shared" si="41"/>
        <v>69.20511395219566</v>
      </c>
      <c r="BW20" s="186"/>
      <c r="BX20" s="186"/>
      <c r="BY20" s="41">
        <v>0</v>
      </c>
      <c r="BZ20" s="31">
        <f t="shared" si="8"/>
        <v>2636036</v>
      </c>
      <c r="CA20" s="31">
        <f t="shared" si="9"/>
        <v>3067858.08</v>
      </c>
      <c r="CB20" s="32">
        <f t="shared" si="10"/>
        <v>1477162.08</v>
      </c>
      <c r="CC20" s="28">
        <f t="shared" si="11"/>
        <v>1635885.61</v>
      </c>
      <c r="CD20" s="29">
        <f t="shared" si="42"/>
        <v>53.32337961344027</v>
      </c>
      <c r="CE20" s="33">
        <f t="shared" si="43"/>
        <v>110.74516684045939</v>
      </c>
    </row>
    <row r="21" spans="1:83" s="42" customFormat="1" ht="20.25" customHeight="1">
      <c r="A21" s="27">
        <v>16</v>
      </c>
      <c r="B21" s="27" t="s">
        <v>25</v>
      </c>
      <c r="C21" s="20">
        <v>2270149</v>
      </c>
      <c r="D21" s="20">
        <f t="shared" si="12"/>
        <v>2270149</v>
      </c>
      <c r="E21" s="20">
        <v>1298004</v>
      </c>
      <c r="F21" s="28">
        <v>1315578.1</v>
      </c>
      <c r="G21" s="29">
        <f t="shared" si="13"/>
        <v>57.951178534977224</v>
      </c>
      <c r="H21" s="29">
        <f t="shared" si="14"/>
        <v>101.35393265352033</v>
      </c>
      <c r="I21" s="20">
        <v>965700</v>
      </c>
      <c r="J21" s="20">
        <f>I21</f>
        <v>965700</v>
      </c>
      <c r="K21" s="20">
        <v>21900</v>
      </c>
      <c r="L21" s="28">
        <v>12838</v>
      </c>
      <c r="M21" s="29">
        <f t="shared" si="15"/>
        <v>1.3293983638811224</v>
      </c>
      <c r="N21" s="29">
        <f t="shared" si="16"/>
        <v>58.62100456621005</v>
      </c>
      <c r="O21" s="29"/>
      <c r="P21" s="29"/>
      <c r="Q21" s="20"/>
      <c r="R21" s="30"/>
      <c r="S21" s="29"/>
      <c r="T21" s="29"/>
      <c r="U21" s="20">
        <v>362674</v>
      </c>
      <c r="V21" s="20">
        <f t="shared" si="17"/>
        <v>362674</v>
      </c>
      <c r="W21" s="20">
        <v>40000</v>
      </c>
      <c r="X21" s="28">
        <v>48257.47</v>
      </c>
      <c r="Y21" s="29">
        <f t="shared" si="18"/>
        <v>13.306018628299796</v>
      </c>
      <c r="Z21" s="29">
        <f t="shared" si="19"/>
        <v>120.643675</v>
      </c>
      <c r="AA21" s="20">
        <v>1753080</v>
      </c>
      <c r="AB21" s="20">
        <f t="shared" si="20"/>
        <v>1753080</v>
      </c>
      <c r="AC21" s="20">
        <v>276540</v>
      </c>
      <c r="AD21" s="30">
        <v>273558.88</v>
      </c>
      <c r="AE21" s="29">
        <f t="shared" si="21"/>
        <v>15.604472129052867</v>
      </c>
      <c r="AF21" s="29">
        <f t="shared" si="22"/>
        <v>98.9219932017068</v>
      </c>
      <c r="AG21" s="20">
        <v>339620</v>
      </c>
      <c r="AH21" s="20">
        <f t="shared" si="23"/>
        <v>339620</v>
      </c>
      <c r="AI21" s="20">
        <v>40000</v>
      </c>
      <c r="AJ21" s="30">
        <v>66824.96</v>
      </c>
      <c r="AK21" s="29">
        <f t="shared" si="24"/>
        <v>19.676391260820917</v>
      </c>
      <c r="AL21" s="29">
        <f t="shared" si="25"/>
        <v>167.06240000000003</v>
      </c>
      <c r="AM21" s="20">
        <f t="shared" si="1"/>
        <v>2092700</v>
      </c>
      <c r="AN21" s="20">
        <f t="shared" si="2"/>
        <v>2092700</v>
      </c>
      <c r="AO21" s="20">
        <f t="shared" si="3"/>
        <v>316540</v>
      </c>
      <c r="AP21" s="30">
        <f t="shared" si="4"/>
        <v>340383.84</v>
      </c>
      <c r="AQ21" s="29">
        <f t="shared" si="26"/>
        <v>16.265295551201795</v>
      </c>
      <c r="AR21" s="29">
        <f t="shared" si="27"/>
        <v>107.5326467429077</v>
      </c>
      <c r="AS21" s="20">
        <v>189500</v>
      </c>
      <c r="AT21" s="20">
        <f t="shared" si="28"/>
        <v>189500</v>
      </c>
      <c r="AU21" s="20">
        <v>94750</v>
      </c>
      <c r="AV21" s="28">
        <v>7785.7</v>
      </c>
      <c r="AW21" s="29">
        <f t="shared" si="29"/>
        <v>4.108548812664908</v>
      </c>
      <c r="AX21" s="29">
        <f t="shared" si="30"/>
        <v>8.217097625329815</v>
      </c>
      <c r="AY21" s="20">
        <v>885357</v>
      </c>
      <c r="AZ21" s="20">
        <f t="shared" si="31"/>
        <v>885357</v>
      </c>
      <c r="BA21" s="20">
        <v>120000</v>
      </c>
      <c r="BB21" s="28">
        <v>91802.35</v>
      </c>
      <c r="BC21" s="29">
        <f t="shared" si="32"/>
        <v>10.36896415796114</v>
      </c>
      <c r="BD21" s="29">
        <f t="shared" si="33"/>
        <v>76.50195833333335</v>
      </c>
      <c r="BE21" s="29">
        <f t="shared" si="5"/>
        <v>1074857</v>
      </c>
      <c r="BF21" s="29">
        <f t="shared" si="5"/>
        <v>1074857</v>
      </c>
      <c r="BG21" s="20">
        <f t="shared" si="6"/>
        <v>214750</v>
      </c>
      <c r="BH21" s="28">
        <f t="shared" si="7"/>
        <v>99588.05</v>
      </c>
      <c r="BI21" s="29">
        <f t="shared" si="34"/>
        <v>9.265237143173465</v>
      </c>
      <c r="BJ21" s="29">
        <f t="shared" si="35"/>
        <v>46.37394644935972</v>
      </c>
      <c r="BK21" s="20">
        <v>1417600</v>
      </c>
      <c r="BL21" s="20">
        <f t="shared" si="36"/>
        <v>1417600</v>
      </c>
      <c r="BM21" s="20">
        <v>708800</v>
      </c>
      <c r="BN21" s="30">
        <v>714245.16</v>
      </c>
      <c r="BO21" s="29">
        <f t="shared" si="37"/>
        <v>50.38411117381491</v>
      </c>
      <c r="BP21" s="29">
        <f t="shared" si="38"/>
        <v>100.76822234762982</v>
      </c>
      <c r="BQ21" s="20">
        <v>24507</v>
      </c>
      <c r="BR21" s="20">
        <f t="shared" si="39"/>
        <v>24507</v>
      </c>
      <c r="BS21" s="20">
        <v>12252</v>
      </c>
      <c r="BT21" s="30">
        <v>12900</v>
      </c>
      <c r="BU21" s="29">
        <f t="shared" si="40"/>
        <v>52.63802178969274</v>
      </c>
      <c r="BV21" s="29">
        <f t="shared" si="41"/>
        <v>105.28893241919685</v>
      </c>
      <c r="BW21" s="186"/>
      <c r="BX21" s="186"/>
      <c r="BY21" s="41">
        <v>0</v>
      </c>
      <c r="BZ21" s="31">
        <f t="shared" si="8"/>
        <v>8208187</v>
      </c>
      <c r="CA21" s="31">
        <f t="shared" si="9"/>
        <v>8208187</v>
      </c>
      <c r="CB21" s="32">
        <f t="shared" si="10"/>
        <v>2612246</v>
      </c>
      <c r="CC21" s="28">
        <f t="shared" si="11"/>
        <v>2543790.62</v>
      </c>
      <c r="CD21" s="29">
        <f t="shared" si="42"/>
        <v>30.990895066108997</v>
      </c>
      <c r="CE21" s="33">
        <f t="shared" si="43"/>
        <v>97.37944358992225</v>
      </c>
    </row>
    <row r="22" spans="1:83" s="42" customFormat="1" ht="20.25" customHeight="1">
      <c r="A22" s="27">
        <v>17</v>
      </c>
      <c r="B22" s="27" t="s">
        <v>26</v>
      </c>
      <c r="C22" s="20">
        <v>555772</v>
      </c>
      <c r="D22" s="20">
        <f t="shared" si="12"/>
        <v>555772</v>
      </c>
      <c r="E22" s="20">
        <v>222308</v>
      </c>
      <c r="F22" s="28">
        <v>311400.44</v>
      </c>
      <c r="G22" s="29">
        <f t="shared" si="13"/>
        <v>56.0302498146722</v>
      </c>
      <c r="H22" s="29">
        <f t="shared" si="14"/>
        <v>140.07612861435484</v>
      </c>
      <c r="I22" s="20">
        <v>176224</v>
      </c>
      <c r="J22" s="20">
        <v>257391</v>
      </c>
      <c r="K22" s="20">
        <v>257391</v>
      </c>
      <c r="L22" s="28">
        <v>368679</v>
      </c>
      <c r="M22" s="29">
        <f t="shared" si="15"/>
        <v>143.2369430166556</v>
      </c>
      <c r="N22" s="29">
        <f t="shared" si="16"/>
        <v>143.2369430166556</v>
      </c>
      <c r="O22" s="29"/>
      <c r="P22" s="29"/>
      <c r="Q22" s="20"/>
      <c r="R22" s="30"/>
      <c r="S22" s="29"/>
      <c r="T22" s="29"/>
      <c r="U22" s="20">
        <v>286417</v>
      </c>
      <c r="V22" s="20">
        <f t="shared" si="17"/>
        <v>286417</v>
      </c>
      <c r="W22" s="20">
        <v>25900</v>
      </c>
      <c r="X22" s="28">
        <v>35849.19</v>
      </c>
      <c r="Y22" s="29">
        <f t="shared" si="18"/>
        <v>12.516432334672873</v>
      </c>
      <c r="Z22" s="29">
        <f t="shared" si="19"/>
        <v>138.41386100386103</v>
      </c>
      <c r="AA22" s="20">
        <v>212971</v>
      </c>
      <c r="AB22" s="20">
        <f t="shared" si="20"/>
        <v>212971</v>
      </c>
      <c r="AC22" s="20">
        <v>106486</v>
      </c>
      <c r="AD22" s="30">
        <v>127596.02</v>
      </c>
      <c r="AE22" s="29">
        <f t="shared" si="21"/>
        <v>59.91239182799536</v>
      </c>
      <c r="AF22" s="29">
        <f t="shared" si="22"/>
        <v>119.82422102436001</v>
      </c>
      <c r="AG22" s="20">
        <v>116816</v>
      </c>
      <c r="AH22" s="20">
        <f t="shared" si="23"/>
        <v>116816</v>
      </c>
      <c r="AI22" s="20">
        <v>15300</v>
      </c>
      <c r="AJ22" s="30">
        <v>25399.9</v>
      </c>
      <c r="AK22" s="29">
        <f t="shared" si="24"/>
        <v>21.743511162854404</v>
      </c>
      <c r="AL22" s="29">
        <f t="shared" si="25"/>
        <v>166.01241830065362</v>
      </c>
      <c r="AM22" s="20">
        <f t="shared" si="1"/>
        <v>329787</v>
      </c>
      <c r="AN22" s="20">
        <f t="shared" si="2"/>
        <v>329787</v>
      </c>
      <c r="AO22" s="20">
        <f t="shared" si="3"/>
        <v>121786</v>
      </c>
      <c r="AP22" s="30">
        <f t="shared" si="4"/>
        <v>152995.92</v>
      </c>
      <c r="AQ22" s="29">
        <f t="shared" si="26"/>
        <v>46.39234414940553</v>
      </c>
      <c r="AR22" s="29">
        <f t="shared" si="27"/>
        <v>125.62685366134039</v>
      </c>
      <c r="AS22" s="20">
        <v>46000</v>
      </c>
      <c r="AT22" s="20">
        <f t="shared" si="28"/>
        <v>46000</v>
      </c>
      <c r="AU22" s="20">
        <v>46000</v>
      </c>
      <c r="AV22" s="28">
        <v>55805.78</v>
      </c>
      <c r="AW22" s="29">
        <f t="shared" si="29"/>
        <v>121.31691304347827</v>
      </c>
      <c r="AX22" s="29">
        <f t="shared" si="30"/>
        <v>121.31691304347827</v>
      </c>
      <c r="AY22" s="20">
        <v>739043</v>
      </c>
      <c r="AZ22" s="20">
        <f t="shared" si="31"/>
        <v>739043</v>
      </c>
      <c r="BA22" s="20">
        <v>45900</v>
      </c>
      <c r="BB22" s="28">
        <v>91361.71</v>
      </c>
      <c r="BC22" s="29">
        <f t="shared" si="32"/>
        <v>12.362164312496027</v>
      </c>
      <c r="BD22" s="29">
        <f t="shared" si="33"/>
        <v>199.04511982570807</v>
      </c>
      <c r="BE22" s="29">
        <f t="shared" si="5"/>
        <v>785043</v>
      </c>
      <c r="BF22" s="29">
        <f t="shared" si="5"/>
        <v>785043</v>
      </c>
      <c r="BG22" s="20">
        <f t="shared" si="6"/>
        <v>91900</v>
      </c>
      <c r="BH22" s="28">
        <f t="shared" si="7"/>
        <v>147167.49</v>
      </c>
      <c r="BI22" s="29">
        <f t="shared" si="34"/>
        <v>18.74642408122867</v>
      </c>
      <c r="BJ22" s="29">
        <f t="shared" si="35"/>
        <v>160.13872687704026</v>
      </c>
      <c r="BK22" s="20">
        <v>1075420</v>
      </c>
      <c r="BL22" s="20">
        <f t="shared" si="36"/>
        <v>1075420</v>
      </c>
      <c r="BM22" s="20">
        <v>524805</v>
      </c>
      <c r="BN22" s="30">
        <v>541841.18</v>
      </c>
      <c r="BO22" s="29">
        <f t="shared" si="37"/>
        <v>50.3841457291105</v>
      </c>
      <c r="BP22" s="29">
        <f t="shared" si="38"/>
        <v>103.24619239527064</v>
      </c>
      <c r="BQ22" s="20">
        <v>13806</v>
      </c>
      <c r="BR22" s="20">
        <f t="shared" si="39"/>
        <v>13806</v>
      </c>
      <c r="BS22" s="20">
        <v>6210</v>
      </c>
      <c r="BT22" s="30">
        <v>8650</v>
      </c>
      <c r="BU22" s="29">
        <f t="shared" si="40"/>
        <v>62.65391858612197</v>
      </c>
      <c r="BV22" s="29">
        <f t="shared" si="41"/>
        <v>139.2914653784219</v>
      </c>
      <c r="BW22" s="186"/>
      <c r="BX22" s="186"/>
      <c r="BY22" s="41">
        <v>0</v>
      </c>
      <c r="BZ22" s="31">
        <f t="shared" si="8"/>
        <v>3222469</v>
      </c>
      <c r="CA22" s="31">
        <f t="shared" si="9"/>
        <v>3303636</v>
      </c>
      <c r="CB22" s="32">
        <f t="shared" si="10"/>
        <v>1250300</v>
      </c>
      <c r="CC22" s="28">
        <f t="shared" si="11"/>
        <v>1566583.2200000002</v>
      </c>
      <c r="CD22" s="29">
        <f t="shared" si="42"/>
        <v>47.41997060208813</v>
      </c>
      <c r="CE22" s="33">
        <f t="shared" si="43"/>
        <v>125.2965864192594</v>
      </c>
    </row>
    <row r="23" spans="1:83" s="42" customFormat="1" ht="20.25" customHeight="1">
      <c r="A23" s="27">
        <v>18</v>
      </c>
      <c r="B23" s="27" t="s">
        <v>27</v>
      </c>
      <c r="C23" s="20">
        <v>1403674</v>
      </c>
      <c r="D23" s="20">
        <f t="shared" si="12"/>
        <v>1403674</v>
      </c>
      <c r="E23" s="20">
        <v>602000</v>
      </c>
      <c r="F23" s="28">
        <v>577808.56</v>
      </c>
      <c r="G23" s="29">
        <f t="shared" si="13"/>
        <v>41.16401386646758</v>
      </c>
      <c r="H23" s="29">
        <f t="shared" si="14"/>
        <v>95.98148837209304</v>
      </c>
      <c r="I23" s="20"/>
      <c r="J23" s="20"/>
      <c r="K23" s="20"/>
      <c r="L23" s="28"/>
      <c r="M23" s="29" t="e">
        <f t="shared" si="15"/>
        <v>#DIV/0!</v>
      </c>
      <c r="N23" s="29" t="e">
        <f t="shared" si="16"/>
        <v>#DIV/0!</v>
      </c>
      <c r="O23" s="29"/>
      <c r="P23" s="29"/>
      <c r="Q23" s="20"/>
      <c r="R23" s="30"/>
      <c r="S23" s="29"/>
      <c r="T23" s="29"/>
      <c r="U23" s="20">
        <v>701078</v>
      </c>
      <c r="V23" s="20">
        <f t="shared" si="17"/>
        <v>701078</v>
      </c>
      <c r="W23" s="20">
        <v>90005</v>
      </c>
      <c r="X23" s="28">
        <v>111735.47</v>
      </c>
      <c r="Y23" s="29">
        <f t="shared" si="18"/>
        <v>15.937665994368672</v>
      </c>
      <c r="Z23" s="29">
        <f t="shared" si="19"/>
        <v>124.143625354147</v>
      </c>
      <c r="AA23" s="20">
        <v>766751</v>
      </c>
      <c r="AB23" s="20">
        <f t="shared" si="20"/>
        <v>766751</v>
      </c>
      <c r="AC23" s="20">
        <v>492700</v>
      </c>
      <c r="AD23" s="30">
        <v>474000.17</v>
      </c>
      <c r="AE23" s="29">
        <f t="shared" si="21"/>
        <v>61.819309006444065</v>
      </c>
      <c r="AF23" s="29">
        <f t="shared" si="22"/>
        <v>96.20462147351328</v>
      </c>
      <c r="AG23" s="20">
        <v>247285</v>
      </c>
      <c r="AH23" s="20">
        <f t="shared" si="23"/>
        <v>247285</v>
      </c>
      <c r="AI23" s="20">
        <v>57000</v>
      </c>
      <c r="AJ23" s="30">
        <v>79471.08</v>
      </c>
      <c r="AK23" s="29">
        <f t="shared" si="24"/>
        <v>32.13744464888691</v>
      </c>
      <c r="AL23" s="29">
        <f t="shared" si="25"/>
        <v>139.42294736842103</v>
      </c>
      <c r="AM23" s="20">
        <f t="shared" si="1"/>
        <v>1014036</v>
      </c>
      <c r="AN23" s="20">
        <f t="shared" si="2"/>
        <v>1014036</v>
      </c>
      <c r="AO23" s="20">
        <f t="shared" si="3"/>
        <v>549700</v>
      </c>
      <c r="AP23" s="30">
        <f t="shared" si="4"/>
        <v>553471.25</v>
      </c>
      <c r="AQ23" s="29">
        <f t="shared" si="26"/>
        <v>54.58102572295264</v>
      </c>
      <c r="AR23" s="29">
        <f t="shared" si="27"/>
        <v>100.68605603056213</v>
      </c>
      <c r="AS23" s="20">
        <v>270000</v>
      </c>
      <c r="AT23" s="20">
        <f t="shared" si="28"/>
        <v>270000</v>
      </c>
      <c r="AU23" s="20">
        <v>161000</v>
      </c>
      <c r="AV23" s="28">
        <v>99372.42</v>
      </c>
      <c r="AW23" s="29">
        <f t="shared" si="29"/>
        <v>36.8046</v>
      </c>
      <c r="AX23" s="29">
        <f t="shared" si="30"/>
        <v>61.722</v>
      </c>
      <c r="AY23" s="20">
        <v>1556947</v>
      </c>
      <c r="AZ23" s="20">
        <f t="shared" si="31"/>
        <v>1556947</v>
      </c>
      <c r="BA23" s="20">
        <v>261500</v>
      </c>
      <c r="BB23" s="28">
        <v>255930.94</v>
      </c>
      <c r="BC23" s="29">
        <f t="shared" si="32"/>
        <v>16.437999495165858</v>
      </c>
      <c r="BD23" s="29">
        <f t="shared" si="33"/>
        <v>97.87034034416826</v>
      </c>
      <c r="BE23" s="29">
        <f t="shared" si="5"/>
        <v>1826947</v>
      </c>
      <c r="BF23" s="29">
        <f t="shared" si="5"/>
        <v>1826947</v>
      </c>
      <c r="BG23" s="20">
        <f t="shared" si="6"/>
        <v>422500</v>
      </c>
      <c r="BH23" s="28">
        <f t="shared" si="7"/>
        <v>355303.36</v>
      </c>
      <c r="BI23" s="29">
        <f t="shared" si="34"/>
        <v>19.447929250273816</v>
      </c>
      <c r="BJ23" s="29">
        <f t="shared" si="35"/>
        <v>84.0954698224852</v>
      </c>
      <c r="BK23" s="20">
        <v>814710</v>
      </c>
      <c r="BL23" s="20">
        <f t="shared" si="36"/>
        <v>814710</v>
      </c>
      <c r="BM23" s="20">
        <v>363500</v>
      </c>
      <c r="BN23" s="30">
        <v>410485.72</v>
      </c>
      <c r="BO23" s="29">
        <f t="shared" si="37"/>
        <v>50.38427415890317</v>
      </c>
      <c r="BP23" s="29">
        <f t="shared" si="38"/>
        <v>112.92592022008252</v>
      </c>
      <c r="BQ23" s="20">
        <v>20544</v>
      </c>
      <c r="BR23" s="20">
        <f t="shared" si="39"/>
        <v>20544</v>
      </c>
      <c r="BS23" s="20">
        <v>10650</v>
      </c>
      <c r="BT23" s="30">
        <v>10720</v>
      </c>
      <c r="BU23" s="29">
        <f t="shared" si="40"/>
        <v>52.18068535825545</v>
      </c>
      <c r="BV23" s="29">
        <f t="shared" si="41"/>
        <v>100.65727699530515</v>
      </c>
      <c r="BW23" s="186"/>
      <c r="BX23" s="186"/>
      <c r="BY23" s="41">
        <v>0</v>
      </c>
      <c r="BZ23" s="31">
        <f t="shared" si="8"/>
        <v>5780989</v>
      </c>
      <c r="CA23" s="31">
        <f t="shared" si="9"/>
        <v>5780989</v>
      </c>
      <c r="CB23" s="32">
        <f t="shared" si="10"/>
        <v>2038355</v>
      </c>
      <c r="CC23" s="28">
        <f t="shared" si="11"/>
        <v>2019524.36</v>
      </c>
      <c r="CD23" s="29">
        <f t="shared" si="42"/>
        <v>34.933890377580724</v>
      </c>
      <c r="CE23" s="33">
        <f t="shared" si="43"/>
        <v>99.0761844722828</v>
      </c>
    </row>
    <row r="24" spans="1:83" s="42" customFormat="1" ht="20.25" customHeight="1">
      <c r="A24" s="27">
        <v>19</v>
      </c>
      <c r="B24" s="27" t="s">
        <v>28</v>
      </c>
      <c r="C24" s="20">
        <v>1430098</v>
      </c>
      <c r="D24" s="20">
        <f t="shared" si="12"/>
        <v>1430098</v>
      </c>
      <c r="E24" s="20">
        <v>745000</v>
      </c>
      <c r="F24" s="28">
        <v>761896.68</v>
      </c>
      <c r="G24" s="29">
        <f t="shared" si="13"/>
        <v>53.27583704053849</v>
      </c>
      <c r="H24" s="29">
        <f t="shared" si="14"/>
        <v>102.26801073825504</v>
      </c>
      <c r="I24" s="20">
        <v>0</v>
      </c>
      <c r="J24" s="20">
        <v>4583082.3</v>
      </c>
      <c r="K24" s="20">
        <v>4583082.3</v>
      </c>
      <c r="L24" s="28">
        <v>4586082.3</v>
      </c>
      <c r="M24" s="29">
        <f t="shared" si="15"/>
        <v>100.06545813065586</v>
      </c>
      <c r="N24" s="29">
        <f t="shared" si="16"/>
        <v>100.06545813065586</v>
      </c>
      <c r="O24" s="29"/>
      <c r="P24" s="29"/>
      <c r="Q24" s="20"/>
      <c r="R24" s="30"/>
      <c r="S24" s="29"/>
      <c r="T24" s="29"/>
      <c r="U24" s="20">
        <v>170080</v>
      </c>
      <c r="V24" s="20">
        <f t="shared" si="17"/>
        <v>170080</v>
      </c>
      <c r="W24" s="20">
        <v>21500</v>
      </c>
      <c r="X24" s="28">
        <v>21093.99</v>
      </c>
      <c r="Y24" s="29">
        <f t="shared" si="18"/>
        <v>12.402392991533397</v>
      </c>
      <c r="Z24" s="29">
        <f t="shared" si="19"/>
        <v>98.11158139534885</v>
      </c>
      <c r="AA24" s="20">
        <v>662000</v>
      </c>
      <c r="AB24" s="20">
        <v>662000</v>
      </c>
      <c r="AC24" s="20">
        <v>527200</v>
      </c>
      <c r="AD24" s="30">
        <v>527204.88</v>
      </c>
      <c r="AE24" s="29">
        <f t="shared" si="21"/>
        <v>79.63819939577039</v>
      </c>
      <c r="AF24" s="29">
        <f t="shared" si="22"/>
        <v>100.00092564491653</v>
      </c>
      <c r="AG24" s="20">
        <v>223000</v>
      </c>
      <c r="AH24" s="20">
        <f t="shared" si="23"/>
        <v>223000</v>
      </c>
      <c r="AI24" s="20">
        <v>31300</v>
      </c>
      <c r="AJ24" s="30">
        <v>31268.96</v>
      </c>
      <c r="AK24" s="29">
        <f t="shared" si="24"/>
        <v>14.021955156950671</v>
      </c>
      <c r="AL24" s="29">
        <f t="shared" si="25"/>
        <v>99.90083067092651</v>
      </c>
      <c r="AM24" s="20">
        <f t="shared" si="1"/>
        <v>885000</v>
      </c>
      <c r="AN24" s="20">
        <f t="shared" si="2"/>
        <v>885000</v>
      </c>
      <c r="AO24" s="20">
        <f t="shared" si="3"/>
        <v>558500</v>
      </c>
      <c r="AP24" s="30">
        <f t="shared" si="4"/>
        <v>558473.84</v>
      </c>
      <c r="AQ24" s="29">
        <f t="shared" si="26"/>
        <v>63.104388700564975</v>
      </c>
      <c r="AR24" s="29">
        <f t="shared" si="27"/>
        <v>99.99531602506714</v>
      </c>
      <c r="AS24" s="20">
        <v>252000</v>
      </c>
      <c r="AT24" s="20">
        <f t="shared" si="28"/>
        <v>252000</v>
      </c>
      <c r="AU24" s="20">
        <v>252000</v>
      </c>
      <c r="AV24" s="28">
        <v>303484.4</v>
      </c>
      <c r="AW24" s="29">
        <f t="shared" si="29"/>
        <v>120.43031746031747</v>
      </c>
      <c r="AX24" s="29">
        <f t="shared" si="30"/>
        <v>120.43031746031747</v>
      </c>
      <c r="AY24" s="20">
        <v>901919</v>
      </c>
      <c r="AZ24" s="20">
        <f t="shared" si="31"/>
        <v>901919</v>
      </c>
      <c r="BA24" s="20">
        <v>130600</v>
      </c>
      <c r="BB24" s="28">
        <v>130610.16</v>
      </c>
      <c r="BC24" s="29">
        <f t="shared" si="32"/>
        <v>14.481362517033125</v>
      </c>
      <c r="BD24" s="29">
        <f t="shared" si="33"/>
        <v>100.0077794793262</v>
      </c>
      <c r="BE24" s="29">
        <f t="shared" si="5"/>
        <v>1153919</v>
      </c>
      <c r="BF24" s="29">
        <f t="shared" si="5"/>
        <v>1153919</v>
      </c>
      <c r="BG24" s="20">
        <f t="shared" si="6"/>
        <v>382600</v>
      </c>
      <c r="BH24" s="28">
        <f t="shared" si="7"/>
        <v>434094.56000000006</v>
      </c>
      <c r="BI24" s="29">
        <f t="shared" si="34"/>
        <v>37.61915351077502</v>
      </c>
      <c r="BJ24" s="29">
        <f t="shared" si="35"/>
        <v>113.45911134343964</v>
      </c>
      <c r="BK24" s="20">
        <v>809280</v>
      </c>
      <c r="BL24" s="20">
        <f t="shared" si="36"/>
        <v>809280</v>
      </c>
      <c r="BM24" s="20">
        <v>468400</v>
      </c>
      <c r="BN24" s="30">
        <v>407749.13</v>
      </c>
      <c r="BO24" s="29">
        <f t="shared" si="37"/>
        <v>50.38418470739423</v>
      </c>
      <c r="BP24" s="29">
        <f t="shared" si="38"/>
        <v>87.05147950469684</v>
      </c>
      <c r="BQ24" s="20">
        <v>15000</v>
      </c>
      <c r="BR24" s="20">
        <v>15000</v>
      </c>
      <c r="BS24" s="20">
        <v>9600</v>
      </c>
      <c r="BT24" s="30">
        <v>10050</v>
      </c>
      <c r="BU24" s="29">
        <f t="shared" si="40"/>
        <v>67</v>
      </c>
      <c r="BV24" s="29">
        <f t="shared" si="41"/>
        <v>104.6875</v>
      </c>
      <c r="BW24" s="186"/>
      <c r="BX24" s="186"/>
      <c r="BY24" s="41">
        <v>0</v>
      </c>
      <c r="BZ24" s="31">
        <f t="shared" si="8"/>
        <v>4463377</v>
      </c>
      <c r="CA24" s="31">
        <f t="shared" si="9"/>
        <v>9046459.3</v>
      </c>
      <c r="CB24" s="32">
        <f t="shared" si="10"/>
        <v>6768682.3</v>
      </c>
      <c r="CC24" s="28">
        <f t="shared" si="11"/>
        <v>6779440.5</v>
      </c>
      <c r="CD24" s="29">
        <f t="shared" si="42"/>
        <v>74.94026419817087</v>
      </c>
      <c r="CE24" s="33">
        <f t="shared" si="43"/>
        <v>100.1589408325458</v>
      </c>
    </row>
    <row r="25" spans="1:83" s="43" customFormat="1" ht="21.75" customHeight="1">
      <c r="A25" s="19"/>
      <c r="B25" s="19" t="s">
        <v>39</v>
      </c>
      <c r="C25" s="26">
        <f>SUM(C6:C24)</f>
        <v>25843177</v>
      </c>
      <c r="D25" s="26">
        <f>SUM(D6:D24)</f>
        <v>25916077</v>
      </c>
      <c r="E25" s="26">
        <f>SUM(E6:E24)</f>
        <v>12853618</v>
      </c>
      <c r="F25" s="34">
        <f>SUM(F6:F24)</f>
        <v>13121456.039999997</v>
      </c>
      <c r="G25" s="36">
        <f t="shared" si="13"/>
        <v>50.63056434042852</v>
      </c>
      <c r="H25" s="36">
        <f t="shared" si="14"/>
        <v>102.08375602884728</v>
      </c>
      <c r="I25" s="26">
        <f>SUM(I6:I24)</f>
        <v>2115361</v>
      </c>
      <c r="J25" s="26">
        <f>SUM(J6:J24)</f>
        <v>13311826.89</v>
      </c>
      <c r="K25" s="26">
        <f>SUM(K6:K24)</f>
        <v>12069068.09</v>
      </c>
      <c r="L25" s="34">
        <f>SUM(L6:L24)</f>
        <v>12359003.809999999</v>
      </c>
      <c r="M25" s="36">
        <f t="shared" si="15"/>
        <v>92.84228162014506</v>
      </c>
      <c r="N25" s="36">
        <f t="shared" si="16"/>
        <v>102.40230412023467</v>
      </c>
      <c r="O25" s="36"/>
      <c r="P25" s="36"/>
      <c r="Q25" s="26"/>
      <c r="R25" s="35"/>
      <c r="S25" s="36"/>
      <c r="T25" s="36"/>
      <c r="U25" s="26">
        <f>SUM(U6:U24)</f>
        <v>5817759</v>
      </c>
      <c r="V25" s="26">
        <f>SUM(V6:V24)</f>
        <v>5829309</v>
      </c>
      <c r="W25" s="26">
        <f>SUM(W6:W24)</f>
        <v>652974</v>
      </c>
      <c r="X25" s="34">
        <f>SUM(X6:X24)</f>
        <v>609099.9900000001</v>
      </c>
      <c r="Y25" s="36">
        <f t="shared" si="18"/>
        <v>10.448922676770096</v>
      </c>
      <c r="Z25" s="36">
        <f t="shared" si="19"/>
        <v>93.2808947982615</v>
      </c>
      <c r="AA25" s="26">
        <f>SUM(AA6:AA24)</f>
        <v>14592921</v>
      </c>
      <c r="AB25" s="26">
        <f>SUM(AB6:AB24)</f>
        <v>14921301.28</v>
      </c>
      <c r="AC25" s="26">
        <f>SUM(AC6:AC24)</f>
        <v>6428611.54</v>
      </c>
      <c r="AD25" s="35">
        <f>SUM(AD6:AD24)</f>
        <v>6854545.760000001</v>
      </c>
      <c r="AE25" s="36">
        <f t="shared" si="21"/>
        <v>45.93798912959152</v>
      </c>
      <c r="AF25" s="36">
        <f t="shared" si="22"/>
        <v>106.62560208140997</v>
      </c>
      <c r="AG25" s="26">
        <f>SUM(AG6:AG24)</f>
        <v>10275477</v>
      </c>
      <c r="AH25" s="26">
        <f>SUM(AH6:AH24)</f>
        <v>10277377</v>
      </c>
      <c r="AI25" s="26">
        <f>SUM(AI6:AI24)</f>
        <v>1614389</v>
      </c>
      <c r="AJ25" s="35">
        <f>SUM(AJ6:AJ24)</f>
        <v>1834226.27</v>
      </c>
      <c r="AK25" s="36">
        <f t="shared" si="24"/>
        <v>17.847221815449604</v>
      </c>
      <c r="AL25" s="36">
        <f t="shared" si="25"/>
        <v>113.61736669414869</v>
      </c>
      <c r="AM25" s="26">
        <f>SUM(AM6:AM24)</f>
        <v>24868398</v>
      </c>
      <c r="AN25" s="26">
        <f>SUM(AN6:AN24)</f>
        <v>25198678.28</v>
      </c>
      <c r="AO25" s="26">
        <f>AC25+AI25</f>
        <v>8043000.54</v>
      </c>
      <c r="AP25" s="35">
        <f>AD25+AJ25</f>
        <v>8688772.030000001</v>
      </c>
      <c r="AQ25" s="36">
        <f t="shared" si="26"/>
        <v>34.481062591668596</v>
      </c>
      <c r="AR25" s="36">
        <f t="shared" si="27"/>
        <v>108.02898727643256</v>
      </c>
      <c r="AS25" s="26">
        <f>SUM(AS6:AS24)</f>
        <v>2272918</v>
      </c>
      <c r="AT25" s="26">
        <f>SUM(AT6:AT24)</f>
        <v>2272918</v>
      </c>
      <c r="AU25" s="26">
        <f>SUM(AU6:AU24)</f>
        <v>1295799.4</v>
      </c>
      <c r="AV25" s="34">
        <f>SUM(AV6:AV24)</f>
        <v>1266121.26</v>
      </c>
      <c r="AW25" s="36">
        <f t="shared" si="29"/>
        <v>55.704660704873646</v>
      </c>
      <c r="AX25" s="36">
        <f t="shared" si="30"/>
        <v>97.70966555471473</v>
      </c>
      <c r="AY25" s="26">
        <f>SUM(AY6:AY24)</f>
        <v>16067466</v>
      </c>
      <c r="AZ25" s="26">
        <f>SUM(AZ6:AZ24)</f>
        <v>16067466</v>
      </c>
      <c r="BA25" s="26">
        <f>SUM(BA6:BA24)</f>
        <v>2187900</v>
      </c>
      <c r="BB25" s="34">
        <f>SUM(BB6:BB24)</f>
        <v>2140401</v>
      </c>
      <c r="BC25" s="36">
        <f t="shared" si="32"/>
        <v>13.32133517506743</v>
      </c>
      <c r="BD25" s="36">
        <f t="shared" si="33"/>
        <v>97.82901412313177</v>
      </c>
      <c r="BE25" s="36">
        <f>SUM(BE6:BE24)</f>
        <v>18340384</v>
      </c>
      <c r="BF25" s="36">
        <f>SUM(BF6:BF24)</f>
        <v>18340384</v>
      </c>
      <c r="BG25" s="26">
        <f>SUM(BG6:BG24)</f>
        <v>3483699.4</v>
      </c>
      <c r="BH25" s="34">
        <f>SUM(BH6:BH24)</f>
        <v>3406522.26</v>
      </c>
      <c r="BI25" s="36">
        <f t="shared" si="34"/>
        <v>18.573887329730937</v>
      </c>
      <c r="BJ25" s="36">
        <f t="shared" si="35"/>
        <v>97.78462114153706</v>
      </c>
      <c r="BK25" s="26">
        <f>SUM(BK6:BK24)</f>
        <v>14909554</v>
      </c>
      <c r="BL25" s="26">
        <f>SUM(BL6:BL24)</f>
        <v>14909554</v>
      </c>
      <c r="BM25" s="38">
        <f>SUM(BM6:BM24)</f>
        <v>7137712.18</v>
      </c>
      <c r="BN25" s="35">
        <f>SUM(BN6:BN24)</f>
        <v>7443474.409999999</v>
      </c>
      <c r="BO25" s="36">
        <f t="shared" si="37"/>
        <v>49.92419229978307</v>
      </c>
      <c r="BP25" s="36">
        <f t="shared" si="38"/>
        <v>104.28375678773867</v>
      </c>
      <c r="BQ25" s="26">
        <f>SUM(BQ6:BQ24)</f>
        <v>339906</v>
      </c>
      <c r="BR25" s="26">
        <f>SUM(BR6:BR24)</f>
        <v>339906</v>
      </c>
      <c r="BS25" s="26">
        <f>SUM(BS6:BS24)</f>
        <v>144458</v>
      </c>
      <c r="BT25" s="35">
        <f>SUM(BT6:BT24)</f>
        <v>148695</v>
      </c>
      <c r="BU25" s="36">
        <f t="shared" si="40"/>
        <v>43.745917989091105</v>
      </c>
      <c r="BV25" s="36">
        <f t="shared" si="41"/>
        <v>102.93303243849424</v>
      </c>
      <c r="BW25" s="38">
        <f aca="true" t="shared" si="44" ref="BW25:CC25">SUM(BW6:BW24)</f>
        <v>121.7</v>
      </c>
      <c r="BX25" s="38">
        <f t="shared" si="44"/>
        <v>121.7</v>
      </c>
      <c r="BY25" s="35">
        <f t="shared" si="44"/>
        <v>0</v>
      </c>
      <c r="BZ25" s="39">
        <f t="shared" si="44"/>
        <v>92234539</v>
      </c>
      <c r="CA25" s="39">
        <f t="shared" si="44"/>
        <v>103845856.87</v>
      </c>
      <c r="CB25" s="38">
        <f t="shared" si="44"/>
        <v>44384651.91</v>
      </c>
      <c r="CC25" s="35">
        <f t="shared" si="44"/>
        <v>45777023.54</v>
      </c>
      <c r="CD25" s="36">
        <f t="shared" si="42"/>
        <v>44.0817042872555</v>
      </c>
      <c r="CE25" s="25">
        <f t="shared" si="43"/>
        <v>103.13705655014114</v>
      </c>
    </row>
    <row r="26" spans="1:83" s="44" customFormat="1" ht="22.5" customHeight="1">
      <c r="A26" s="27"/>
      <c r="B26" s="27" t="s">
        <v>37</v>
      </c>
      <c r="C26" s="20">
        <v>70329277</v>
      </c>
      <c r="D26" s="20">
        <f>C26</f>
        <v>70329277</v>
      </c>
      <c r="E26" s="20">
        <v>35553048</v>
      </c>
      <c r="F26" s="28">
        <v>35550326.85</v>
      </c>
      <c r="G26" s="29">
        <f t="shared" si="13"/>
        <v>50.54840368968957</v>
      </c>
      <c r="H26" s="29">
        <f t="shared" si="14"/>
        <v>99.99234622584258</v>
      </c>
      <c r="I26" s="20"/>
      <c r="J26" s="20">
        <f>I26</f>
        <v>0</v>
      </c>
      <c r="K26" s="40"/>
      <c r="L26" s="28"/>
      <c r="M26" s="29"/>
      <c r="N26" s="29"/>
      <c r="O26" s="20">
        <v>11201142</v>
      </c>
      <c r="P26" s="20">
        <f>O26</f>
        <v>11201142</v>
      </c>
      <c r="Q26" s="20">
        <v>5054808</v>
      </c>
      <c r="R26" s="30">
        <v>5040471.69</v>
      </c>
      <c r="S26" s="29">
        <f>R26/P26*100</f>
        <v>44.99962316342388</v>
      </c>
      <c r="T26" s="36">
        <f>R26/Q26*100</f>
        <v>99.71638269940225</v>
      </c>
      <c r="U26" s="26"/>
      <c r="V26" s="20"/>
      <c r="W26" s="20"/>
      <c r="X26" s="28"/>
      <c r="Y26" s="29"/>
      <c r="Z26" s="29"/>
      <c r="AA26" s="20"/>
      <c r="AB26" s="20"/>
      <c r="AC26" s="20"/>
      <c r="AD26" s="41"/>
      <c r="AE26" s="29"/>
      <c r="AF26" s="29"/>
      <c r="AG26" s="20"/>
      <c r="AH26" s="20"/>
      <c r="AI26" s="20"/>
      <c r="AJ26" s="41"/>
      <c r="AK26" s="29"/>
      <c r="AL26" s="29"/>
      <c r="AM26" s="20"/>
      <c r="AN26" s="20"/>
      <c r="AO26" s="40"/>
      <c r="AP26" s="30"/>
      <c r="AQ26" s="29"/>
      <c r="AR26" s="29"/>
      <c r="AS26" s="20">
        <v>2114500</v>
      </c>
      <c r="AT26" s="20">
        <f t="shared" si="28"/>
        <v>2114500</v>
      </c>
      <c r="AU26" s="20">
        <v>1268045</v>
      </c>
      <c r="AV26" s="28">
        <v>1266121.14</v>
      </c>
      <c r="AW26" s="29">
        <f t="shared" si="29"/>
        <v>59.87803925277843</v>
      </c>
      <c r="AX26" s="29">
        <f t="shared" si="30"/>
        <v>99.84828140957141</v>
      </c>
      <c r="AY26" s="20">
        <v>16081091</v>
      </c>
      <c r="AZ26" s="20">
        <f t="shared" si="31"/>
        <v>16081091</v>
      </c>
      <c r="BA26" s="20">
        <v>2139744.59</v>
      </c>
      <c r="BB26" s="28">
        <v>2140400.75</v>
      </c>
      <c r="BC26" s="29">
        <f t="shared" si="32"/>
        <v>13.310046874307222</v>
      </c>
      <c r="BD26" s="29">
        <f t="shared" si="33"/>
        <v>100.03066534216592</v>
      </c>
      <c r="BE26" s="29">
        <f>AS26+AY26</f>
        <v>18195591</v>
      </c>
      <c r="BF26" s="29">
        <f>AT26+AZ26</f>
        <v>18195591</v>
      </c>
      <c r="BG26" s="20">
        <f>BA26+AU26</f>
        <v>3407789.59</v>
      </c>
      <c r="BH26" s="28">
        <f>AV26+BB26</f>
        <v>3406521.8899999997</v>
      </c>
      <c r="BI26" s="29">
        <f t="shared" si="34"/>
        <v>18.721688622260192</v>
      </c>
      <c r="BJ26" s="29">
        <f t="shared" si="35"/>
        <v>99.96279993331395</v>
      </c>
      <c r="BK26" s="20">
        <v>10857420</v>
      </c>
      <c r="BL26" s="20">
        <f t="shared" si="36"/>
        <v>10857420</v>
      </c>
      <c r="BM26" s="20">
        <v>5473492</v>
      </c>
      <c r="BN26" s="30">
        <v>5470406.35</v>
      </c>
      <c r="BO26" s="29">
        <f t="shared" si="37"/>
        <v>50.38403552593525</v>
      </c>
      <c r="BP26" s="29">
        <f t="shared" si="38"/>
        <v>99.94362556846707</v>
      </c>
      <c r="BQ26" s="32">
        <v>1078290</v>
      </c>
      <c r="BR26" s="20">
        <f t="shared" si="39"/>
        <v>1078290</v>
      </c>
      <c r="BS26" s="20">
        <v>502710</v>
      </c>
      <c r="BT26" s="30">
        <v>507533.36</v>
      </c>
      <c r="BU26" s="29">
        <f t="shared" si="40"/>
        <v>47.06835452429309</v>
      </c>
      <c r="BV26" s="29">
        <f t="shared" si="41"/>
        <v>100.95947166358337</v>
      </c>
      <c r="BW26" s="186">
        <v>0</v>
      </c>
      <c r="BX26" s="186">
        <v>0</v>
      </c>
      <c r="BY26" s="30">
        <v>1501.64</v>
      </c>
      <c r="BZ26" s="31">
        <f>C26+I26+O26+U26+AM26+BE26+BK26+BQ26</f>
        <v>111661720</v>
      </c>
      <c r="CA26" s="31">
        <f>D26+J26+P26+V26+AN26+BF26+BL26+BR26</f>
        <v>111661720</v>
      </c>
      <c r="CB26" s="32">
        <f>BS26+BG26+AO26+W26+Q26+E26+BM26</f>
        <v>49991847.59</v>
      </c>
      <c r="CC26" s="28">
        <f>F26+R26+X26+AP26+BH26+BT26+BY26+BN26</f>
        <v>49976761.78</v>
      </c>
      <c r="CD26" s="29">
        <f t="shared" si="42"/>
        <v>44.75729173793848</v>
      </c>
      <c r="CE26" s="33">
        <f t="shared" si="43"/>
        <v>99.96982345976943</v>
      </c>
    </row>
    <row r="27" spans="1:83" s="43" customFormat="1" ht="28.5" customHeight="1">
      <c r="A27" s="19"/>
      <c r="B27" s="19" t="s">
        <v>53</v>
      </c>
      <c r="C27" s="26">
        <f>C25+C26</f>
        <v>96172454</v>
      </c>
      <c r="D27" s="26">
        <f>D25+D26</f>
        <v>96245354</v>
      </c>
      <c r="E27" s="26">
        <f>E25+E26</f>
        <v>48406666</v>
      </c>
      <c r="F27" s="34">
        <f>F26+F25</f>
        <v>48671782.89</v>
      </c>
      <c r="G27" s="36">
        <f t="shared" si="13"/>
        <v>50.570527165394395</v>
      </c>
      <c r="H27" s="36">
        <f t="shared" si="14"/>
        <v>100.54768673802074</v>
      </c>
      <c r="I27" s="26">
        <f>I25+I26</f>
        <v>2115361</v>
      </c>
      <c r="J27" s="26">
        <f>J25+J26</f>
        <v>13311826.89</v>
      </c>
      <c r="K27" s="26">
        <f>K26+K25</f>
        <v>12069068.09</v>
      </c>
      <c r="L27" s="34">
        <f>L26+L25</f>
        <v>12359003.809999999</v>
      </c>
      <c r="M27" s="36">
        <f t="shared" si="15"/>
        <v>92.84228162014506</v>
      </c>
      <c r="N27" s="36">
        <f t="shared" si="16"/>
        <v>102.40230412023467</v>
      </c>
      <c r="O27" s="26">
        <f>O26</f>
        <v>11201142</v>
      </c>
      <c r="P27" s="26">
        <f>P26</f>
        <v>11201142</v>
      </c>
      <c r="Q27" s="26">
        <f>Q26+Q25</f>
        <v>5054808</v>
      </c>
      <c r="R27" s="35">
        <f>R26+R25</f>
        <v>5040471.69</v>
      </c>
      <c r="S27" s="36">
        <f>R27/P27*100</f>
        <v>44.99962316342388</v>
      </c>
      <c r="T27" s="36">
        <f>R27/Q27*100</f>
        <v>99.71638269940225</v>
      </c>
      <c r="U27" s="26">
        <f>U25+U26</f>
        <v>5817759</v>
      </c>
      <c r="V27" s="26">
        <f>V25+V26</f>
        <v>5829309</v>
      </c>
      <c r="W27" s="26">
        <f>W25+W26</f>
        <v>652974</v>
      </c>
      <c r="X27" s="34">
        <f>X26+X25</f>
        <v>609099.9900000001</v>
      </c>
      <c r="Y27" s="36">
        <f t="shared" si="18"/>
        <v>10.448922676770096</v>
      </c>
      <c r="Z27" s="36">
        <f t="shared" si="19"/>
        <v>93.2808947982615</v>
      </c>
      <c r="AA27" s="26">
        <f>AA25+AA26</f>
        <v>14592921</v>
      </c>
      <c r="AB27" s="26">
        <f>AB25+AB26</f>
        <v>14921301.28</v>
      </c>
      <c r="AC27" s="26">
        <f>AC25</f>
        <v>6428611.54</v>
      </c>
      <c r="AD27" s="35">
        <f aca="true" t="shared" si="45" ref="AD27:AJ27">AD25</f>
        <v>6854545.760000001</v>
      </c>
      <c r="AE27" s="36">
        <f t="shared" si="21"/>
        <v>45.93798912959152</v>
      </c>
      <c r="AF27" s="36">
        <f t="shared" si="22"/>
        <v>106.62560208140997</v>
      </c>
      <c r="AG27" s="26">
        <f>AG25+AG26</f>
        <v>10275477</v>
      </c>
      <c r="AH27" s="26">
        <f>AH25+AH26</f>
        <v>10277377</v>
      </c>
      <c r="AI27" s="26">
        <f t="shared" si="45"/>
        <v>1614389</v>
      </c>
      <c r="AJ27" s="35">
        <f t="shared" si="45"/>
        <v>1834226.27</v>
      </c>
      <c r="AK27" s="36">
        <f t="shared" si="24"/>
        <v>17.847221815449604</v>
      </c>
      <c r="AL27" s="36">
        <f t="shared" si="25"/>
        <v>113.61736669414869</v>
      </c>
      <c r="AM27" s="26">
        <f>AM25+AM26</f>
        <v>24868398</v>
      </c>
      <c r="AN27" s="26">
        <f>AN25+AN26</f>
        <v>25198678.28</v>
      </c>
      <c r="AO27" s="26">
        <f>AO25+AO26</f>
        <v>8043000.54</v>
      </c>
      <c r="AP27" s="35">
        <f>AP26+AP25</f>
        <v>8688772.030000001</v>
      </c>
      <c r="AQ27" s="36">
        <f t="shared" si="26"/>
        <v>34.481062591668596</v>
      </c>
      <c r="AR27" s="36">
        <f t="shared" si="27"/>
        <v>108.02898727643256</v>
      </c>
      <c r="AS27" s="26">
        <f>AS25+AS26</f>
        <v>4387418</v>
      </c>
      <c r="AT27" s="26">
        <f>AT25+AT26</f>
        <v>4387418</v>
      </c>
      <c r="AU27" s="37">
        <f>AU25+AU26</f>
        <v>2563844.4</v>
      </c>
      <c r="AV27" s="34">
        <f>AV25+AV26</f>
        <v>2532242.4</v>
      </c>
      <c r="AW27" s="36">
        <f t="shared" si="29"/>
        <v>57.71600517662097</v>
      </c>
      <c r="AX27" s="36">
        <f t="shared" si="30"/>
        <v>98.76739789668983</v>
      </c>
      <c r="AY27" s="26">
        <f>AY25+AY26</f>
        <v>32148557</v>
      </c>
      <c r="AZ27" s="26">
        <f>AZ25+AZ26</f>
        <v>32148557</v>
      </c>
      <c r="BA27" s="26">
        <f>BA25+BA26</f>
        <v>4327644.59</v>
      </c>
      <c r="BB27" s="34">
        <f>BB25+BB26</f>
        <v>4280801.75</v>
      </c>
      <c r="BC27" s="36">
        <f t="shared" si="32"/>
        <v>13.315688632618878</v>
      </c>
      <c r="BD27" s="36">
        <f t="shared" si="33"/>
        <v>98.91759041146214</v>
      </c>
      <c r="BE27" s="36">
        <f>BE25+BE26</f>
        <v>36535975</v>
      </c>
      <c r="BF27" s="36">
        <f>BF25+BF26</f>
        <v>36535975</v>
      </c>
      <c r="BG27" s="26">
        <f>BG25+BG26</f>
        <v>6891488.99</v>
      </c>
      <c r="BH27" s="34">
        <f>BH26+BH25</f>
        <v>6813044.149999999</v>
      </c>
      <c r="BI27" s="36">
        <f t="shared" si="34"/>
        <v>18.64749510585115</v>
      </c>
      <c r="BJ27" s="36">
        <f t="shared" si="35"/>
        <v>98.86171420844133</v>
      </c>
      <c r="BK27" s="26">
        <f>BK25+BK26</f>
        <v>25766974</v>
      </c>
      <c r="BL27" s="26">
        <f>BL25+BL26</f>
        <v>25766974</v>
      </c>
      <c r="BM27" s="26">
        <f>BM25+BM26</f>
        <v>12611204.18</v>
      </c>
      <c r="BN27" s="35">
        <f>BN25+BN26</f>
        <v>12913880.759999998</v>
      </c>
      <c r="BO27" s="36">
        <f t="shared" si="37"/>
        <v>50.117956264480256</v>
      </c>
      <c r="BP27" s="36">
        <f t="shared" si="38"/>
        <v>102.40006089569155</v>
      </c>
      <c r="BQ27" s="38">
        <f>BQ25+BQ26</f>
        <v>1418196</v>
      </c>
      <c r="BR27" s="38">
        <f>BR25+BR26</f>
        <v>1418196</v>
      </c>
      <c r="BS27" s="26">
        <f>BS25+BS26</f>
        <v>647168</v>
      </c>
      <c r="BT27" s="35">
        <f>BT26+BT25</f>
        <v>656228.36</v>
      </c>
      <c r="BU27" s="36">
        <f t="shared" si="40"/>
        <v>46.27204984360413</v>
      </c>
      <c r="BV27" s="36">
        <f t="shared" si="41"/>
        <v>101.40000123615506</v>
      </c>
      <c r="BW27" s="26">
        <f>BW25+BW26</f>
        <v>121.7</v>
      </c>
      <c r="BX27" s="26">
        <f>BX25+BX26</f>
        <v>121.7</v>
      </c>
      <c r="BY27" s="35">
        <f>BY26+BY25</f>
        <v>1501.64</v>
      </c>
      <c r="BZ27" s="39">
        <f>BZ25+BZ26</f>
        <v>203896259</v>
      </c>
      <c r="CA27" s="39">
        <f>CA25+CA26</f>
        <v>215507576.87</v>
      </c>
      <c r="CB27" s="38">
        <f>CB25+CB26</f>
        <v>94376499.5</v>
      </c>
      <c r="CC27" s="35">
        <f>CC25+CC26</f>
        <v>95753785.32</v>
      </c>
      <c r="CD27" s="36">
        <f t="shared" si="42"/>
        <v>44.43174885575428</v>
      </c>
      <c r="CE27" s="25">
        <f t="shared" si="43"/>
        <v>101.45935251603603</v>
      </c>
    </row>
    <row r="28" spans="25:59" ht="20.25"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BC28" s="4"/>
      <c r="BD28" s="4"/>
      <c r="BE28" s="4"/>
      <c r="BF28" s="4"/>
      <c r="BG28" s="4"/>
    </row>
    <row r="29" spans="23:59" ht="20.25">
      <c r="W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BC29" s="4"/>
      <c r="BD29" s="4"/>
      <c r="BE29" s="4"/>
      <c r="BF29" s="4"/>
      <c r="BG29" s="4"/>
    </row>
    <row r="30" ht="15">
      <c r="W30" s="2"/>
    </row>
    <row r="31" ht="15">
      <c r="W31" s="2"/>
    </row>
    <row r="32" ht="15">
      <c r="W32" s="2"/>
    </row>
  </sheetData>
  <sheetProtection/>
  <mergeCells count="17">
    <mergeCell ref="AY4:BD4"/>
    <mergeCell ref="B4:B5"/>
    <mergeCell ref="A4:A5"/>
    <mergeCell ref="F1:Y1"/>
    <mergeCell ref="C4:H4"/>
    <mergeCell ref="I4:N4"/>
    <mergeCell ref="O4:T4"/>
    <mergeCell ref="BW4:BY4"/>
    <mergeCell ref="BE4:BJ4"/>
    <mergeCell ref="BK4:BP4"/>
    <mergeCell ref="BQ4:BV4"/>
    <mergeCell ref="BZ4:CE4"/>
    <mergeCell ref="U4:Z4"/>
    <mergeCell ref="AA4:AF4"/>
    <mergeCell ref="AG4:AL4"/>
    <mergeCell ref="AM4:AR4"/>
    <mergeCell ref="AS4:AX4"/>
  </mergeCells>
  <printOptions horizontalCentered="1"/>
  <pageMargins left="0" right="0" top="0" bottom="0" header="0.15748031496062992" footer="0.15748031496062992"/>
  <pageSetup fitToWidth="6" horizontalDpi="600" verticalDpi="600" orientation="landscape" paperSize="9" r:id="rId1"/>
  <colBreaks count="2" manualBreakCount="2">
    <brk id="62" min="3" max="26" man="1"/>
    <brk id="74" min="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9"/>
  <sheetViews>
    <sheetView zoomScalePageLayoutView="0" workbookViewId="0" topLeftCell="A1">
      <pane xSplit="2" ySplit="5" topLeftCell="E15" activePane="bottomRight" state="frozen"/>
      <selection pane="topLeft" activeCell="A4" sqref="A4"/>
      <selection pane="topRight" activeCell="C4" sqref="C4"/>
      <selection pane="bottomLeft" activeCell="A6" sqref="A6"/>
      <selection pane="bottomRight" activeCell="E29" sqref="E29"/>
    </sheetView>
  </sheetViews>
  <sheetFormatPr defaultColWidth="9.140625" defaultRowHeight="12.75"/>
  <cols>
    <col min="1" max="1" width="4.7109375" style="1" customWidth="1"/>
    <col min="2" max="2" width="17.57421875" style="1" customWidth="1"/>
    <col min="3" max="5" width="11.421875" style="1" customWidth="1"/>
    <col min="6" max="6" width="11.421875" style="2" customWidth="1"/>
    <col min="7" max="8" width="6.57421875" style="1" customWidth="1"/>
    <col min="9" max="11" width="11.7109375" style="1" customWidth="1"/>
    <col min="12" max="12" width="11.7109375" style="2" customWidth="1"/>
    <col min="13" max="14" width="6.140625" style="1" customWidth="1"/>
    <col min="15" max="16" width="11.140625" style="1" customWidth="1"/>
    <col min="17" max="17" width="10.8515625" style="1" customWidth="1"/>
    <col min="18" max="18" width="10.8515625" style="2" customWidth="1"/>
    <col min="19" max="19" width="6.00390625" style="1" customWidth="1"/>
    <col min="20" max="20" width="6.28125" style="1" customWidth="1"/>
    <col min="21" max="23" width="11.28125" style="1" customWidth="1"/>
    <col min="24" max="24" width="11.28125" style="2" customWidth="1"/>
    <col min="25" max="26" width="7.00390625" style="1" customWidth="1"/>
    <col min="27" max="30" width="12.28125" style="1" customWidth="1"/>
    <col min="31" max="32" width="6.421875" style="1" customWidth="1"/>
    <col min="33" max="35" width="10.7109375" style="1" customWidth="1"/>
    <col min="36" max="36" width="11.28125" style="1" customWidth="1"/>
    <col min="37" max="38" width="6.28125" style="1" customWidth="1"/>
    <col min="39" max="41" width="12.28125" style="1" customWidth="1"/>
    <col min="42" max="42" width="12.28125" style="2" customWidth="1"/>
    <col min="43" max="44" width="6.8515625" style="1" customWidth="1"/>
    <col min="45" max="47" width="11.00390625" style="1" customWidth="1"/>
    <col min="48" max="48" width="11.00390625" style="2" customWidth="1"/>
    <col min="49" max="50" width="6.28125" style="1" customWidth="1"/>
    <col min="51" max="53" width="11.57421875" style="1" customWidth="1"/>
    <col min="54" max="54" width="11.57421875" style="2" customWidth="1"/>
    <col min="55" max="55" width="7.00390625" style="1" bestFit="1" customWidth="1"/>
    <col min="56" max="56" width="6.7109375" style="1" customWidth="1"/>
    <col min="57" max="59" width="11.57421875" style="1" customWidth="1"/>
    <col min="60" max="60" width="11.57421875" style="2" customWidth="1"/>
    <col min="61" max="62" width="7.00390625" style="1" customWidth="1"/>
    <col min="63" max="65" width="9.421875" style="1" customWidth="1"/>
    <col min="66" max="66" width="9.421875" style="2" customWidth="1"/>
    <col min="67" max="68" width="6.28125" style="1" customWidth="1"/>
    <col min="69" max="71" width="11.8515625" style="1" customWidth="1"/>
    <col min="72" max="72" width="11.8515625" style="2" customWidth="1"/>
    <col min="73" max="74" width="7.421875" style="1" customWidth="1"/>
    <col min="75" max="16384" width="9.140625" style="1" customWidth="1"/>
  </cols>
  <sheetData>
    <row r="1" spans="1:74" ht="16.5" customHeight="1" hidden="1">
      <c r="A1" s="11"/>
      <c r="B1" s="197" t="s">
        <v>34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9"/>
      <c r="AP1" s="12"/>
      <c r="AQ1" s="11"/>
      <c r="AR1" s="11"/>
      <c r="AS1" s="11"/>
      <c r="AT1" s="11"/>
      <c r="AU1" s="11"/>
      <c r="AV1" s="12"/>
      <c r="AW1" s="11"/>
      <c r="AX1" s="11"/>
      <c r="AY1" s="11"/>
      <c r="AZ1" s="11"/>
      <c r="BA1" s="11"/>
      <c r="BB1" s="12"/>
      <c r="BC1" s="11"/>
      <c r="BD1" s="11"/>
      <c r="BE1" s="11"/>
      <c r="BF1" s="11"/>
      <c r="BG1" s="11"/>
      <c r="BH1" s="12"/>
      <c r="BI1" s="11"/>
      <c r="BJ1" s="11"/>
      <c r="BK1" s="11"/>
      <c r="BL1" s="11"/>
      <c r="BM1" s="11"/>
      <c r="BN1" s="12"/>
      <c r="BO1" s="11"/>
      <c r="BP1" s="11"/>
      <c r="BQ1" s="11"/>
      <c r="BR1" s="11"/>
      <c r="BS1" s="11"/>
      <c r="BT1" s="12"/>
      <c r="BU1" s="11"/>
      <c r="BV1" s="14"/>
    </row>
    <row r="2" spans="1:74" ht="15" hidden="1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5"/>
      <c r="M2" s="14"/>
      <c r="N2" s="14"/>
      <c r="O2" s="14"/>
      <c r="P2" s="14"/>
      <c r="Q2" s="14"/>
      <c r="R2" s="15"/>
      <c r="S2" s="14"/>
      <c r="T2" s="14"/>
      <c r="U2" s="14"/>
      <c r="V2" s="14"/>
      <c r="W2" s="14"/>
      <c r="X2" s="15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  <c r="AQ2" s="14"/>
      <c r="AR2" s="14"/>
      <c r="AS2" s="14"/>
      <c r="AT2" s="14"/>
      <c r="AU2" s="14"/>
      <c r="AV2" s="15"/>
      <c r="AW2" s="14"/>
      <c r="AX2" s="14"/>
      <c r="AY2" s="14"/>
      <c r="AZ2" s="14"/>
      <c r="BA2" s="14"/>
      <c r="BB2" s="15"/>
      <c r="BC2" s="14"/>
      <c r="BD2" s="14"/>
      <c r="BE2" s="14"/>
      <c r="BF2" s="14"/>
      <c r="BG2" s="14"/>
      <c r="BH2" s="15"/>
      <c r="BI2" s="14"/>
      <c r="BJ2" s="14"/>
      <c r="BK2" s="14"/>
      <c r="BL2" s="14"/>
      <c r="BM2" s="14"/>
      <c r="BN2" s="15"/>
      <c r="BO2" s="14"/>
      <c r="BP2" s="14"/>
      <c r="BQ2" s="14"/>
      <c r="BR2" s="14"/>
      <c r="BS2" s="14"/>
      <c r="BT2" s="15"/>
      <c r="BU2" s="14"/>
      <c r="BV2" s="14"/>
    </row>
    <row r="3" spans="1:74" ht="15" hidden="1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5"/>
      <c r="S3" s="14"/>
      <c r="T3" s="14"/>
      <c r="U3" s="14"/>
      <c r="V3" s="14"/>
      <c r="W3" s="14"/>
      <c r="X3" s="15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  <c r="AQ3" s="14"/>
      <c r="AR3" s="14"/>
      <c r="AS3" s="14"/>
      <c r="AT3" s="14"/>
      <c r="AU3" s="14"/>
      <c r="AV3" s="15"/>
      <c r="AW3" s="14"/>
      <c r="AX3" s="14"/>
      <c r="AY3" s="14"/>
      <c r="AZ3" s="14"/>
      <c r="BA3" s="14"/>
      <c r="BB3" s="15"/>
      <c r="BC3" s="14"/>
      <c r="BD3" s="14"/>
      <c r="BE3" s="14"/>
      <c r="BF3" s="14"/>
      <c r="BG3" s="14"/>
      <c r="BH3" s="15"/>
      <c r="BI3" s="14"/>
      <c r="BJ3" s="14"/>
      <c r="BK3" s="14"/>
      <c r="BL3" s="14"/>
      <c r="BM3" s="14"/>
      <c r="BN3" s="15"/>
      <c r="BO3" s="14"/>
      <c r="BP3" s="14"/>
      <c r="BQ3" s="14"/>
      <c r="BR3" s="14"/>
      <c r="BS3" s="14"/>
      <c r="BT3" s="15"/>
      <c r="BU3" s="14"/>
      <c r="BV3" s="14"/>
    </row>
    <row r="4" spans="1:74" s="5" customFormat="1" ht="42.75" customHeight="1">
      <c r="A4" s="195" t="s">
        <v>31</v>
      </c>
      <c r="B4" s="194" t="s">
        <v>30</v>
      </c>
      <c r="C4" s="191" t="s">
        <v>8</v>
      </c>
      <c r="D4" s="192"/>
      <c r="E4" s="192"/>
      <c r="F4" s="192"/>
      <c r="G4" s="192"/>
      <c r="H4" s="193"/>
      <c r="I4" s="191" t="s">
        <v>9</v>
      </c>
      <c r="J4" s="192"/>
      <c r="K4" s="192"/>
      <c r="L4" s="192"/>
      <c r="M4" s="192"/>
      <c r="N4" s="193"/>
      <c r="O4" s="191" t="s">
        <v>32</v>
      </c>
      <c r="P4" s="192"/>
      <c r="Q4" s="192"/>
      <c r="R4" s="192"/>
      <c r="S4" s="192"/>
      <c r="T4" s="193"/>
      <c r="U4" s="200" t="s">
        <v>43</v>
      </c>
      <c r="V4" s="201"/>
      <c r="W4" s="201"/>
      <c r="X4" s="201"/>
      <c r="Y4" s="201"/>
      <c r="Z4" s="202"/>
      <c r="AA4" s="200" t="s">
        <v>35</v>
      </c>
      <c r="AB4" s="201"/>
      <c r="AC4" s="201"/>
      <c r="AD4" s="201"/>
      <c r="AE4" s="201"/>
      <c r="AF4" s="202"/>
      <c r="AG4" s="200" t="s">
        <v>36</v>
      </c>
      <c r="AH4" s="201"/>
      <c r="AI4" s="201"/>
      <c r="AJ4" s="201"/>
      <c r="AK4" s="201"/>
      <c r="AL4" s="202"/>
      <c r="AM4" s="191" t="s">
        <v>42</v>
      </c>
      <c r="AN4" s="192"/>
      <c r="AO4" s="192"/>
      <c r="AP4" s="192"/>
      <c r="AQ4" s="192"/>
      <c r="AR4" s="193"/>
      <c r="AS4" s="200" t="s">
        <v>44</v>
      </c>
      <c r="AT4" s="201"/>
      <c r="AU4" s="201"/>
      <c r="AV4" s="201"/>
      <c r="AW4" s="201"/>
      <c r="AX4" s="202"/>
      <c r="AY4" s="200" t="s">
        <v>38</v>
      </c>
      <c r="AZ4" s="201"/>
      <c r="BA4" s="201"/>
      <c r="BB4" s="201"/>
      <c r="BC4" s="201"/>
      <c r="BD4" s="202"/>
      <c r="BE4" s="200" t="s">
        <v>4</v>
      </c>
      <c r="BF4" s="201"/>
      <c r="BG4" s="201"/>
      <c r="BH4" s="201"/>
      <c r="BI4" s="201"/>
      <c r="BJ4" s="202"/>
      <c r="BK4" s="200" t="s">
        <v>45</v>
      </c>
      <c r="BL4" s="201"/>
      <c r="BM4" s="201"/>
      <c r="BN4" s="201"/>
      <c r="BO4" s="201"/>
      <c r="BP4" s="202"/>
      <c r="BQ4" s="191" t="s">
        <v>46</v>
      </c>
      <c r="BR4" s="192"/>
      <c r="BS4" s="192"/>
      <c r="BT4" s="192"/>
      <c r="BU4" s="192"/>
      <c r="BV4" s="193"/>
    </row>
    <row r="5" spans="1:74" s="5" customFormat="1" ht="90.75" customHeight="1">
      <c r="A5" s="195"/>
      <c r="B5" s="194"/>
      <c r="C5" s="10" t="s">
        <v>56</v>
      </c>
      <c r="D5" s="10" t="str">
        <f>налоговые!D5</f>
        <v>Уточненный план на 2017 год</v>
      </c>
      <c r="E5" s="10" t="str">
        <f>налоговые!BG5</f>
        <v>План полугодия</v>
      </c>
      <c r="F5" s="59" t="str">
        <f>налоговые!F5</f>
        <v>факт на 01.07.17</v>
      </c>
      <c r="G5" s="10" t="str">
        <f>налоговые!BI5</f>
        <v>% исп. к уточн. плану</v>
      </c>
      <c r="H5" s="10" t="str">
        <f>налоговые!H5</f>
        <v>% исп. I полугодия</v>
      </c>
      <c r="I5" s="10" t="str">
        <f aca="true" t="shared" si="0" ref="I5:N5">C5</f>
        <v>Утвержденный план на 2017 год</v>
      </c>
      <c r="J5" s="10" t="str">
        <f t="shared" si="0"/>
        <v>Уточненный план на 2017 год</v>
      </c>
      <c r="K5" s="10" t="str">
        <f t="shared" si="0"/>
        <v>План полугодия</v>
      </c>
      <c r="L5" s="59" t="str">
        <f t="shared" si="0"/>
        <v>факт на 01.07.17</v>
      </c>
      <c r="M5" s="10" t="str">
        <f t="shared" si="0"/>
        <v>% исп. к уточн. плану</v>
      </c>
      <c r="N5" s="10" t="str">
        <f t="shared" si="0"/>
        <v>% исп. I полугодия</v>
      </c>
      <c r="O5" s="10" t="str">
        <f>C5</f>
        <v>Утвержденный план на 2017 год</v>
      </c>
      <c r="P5" s="10" t="str">
        <f>D5</f>
        <v>Уточненный план на 2017 год</v>
      </c>
      <c r="Q5" s="10" t="str">
        <f>K5</f>
        <v>План полугодия</v>
      </c>
      <c r="R5" s="59" t="str">
        <f>L5</f>
        <v>факт на 01.07.17</v>
      </c>
      <c r="S5" s="10" t="str">
        <f>M5</f>
        <v>% исп. к уточн. плану</v>
      </c>
      <c r="T5" s="10" t="str">
        <f>N5</f>
        <v>% исп. I полугодия</v>
      </c>
      <c r="U5" s="10" t="str">
        <f>C5</f>
        <v>Утвержденный план на 2017 год</v>
      </c>
      <c r="V5" s="10" t="str">
        <f>D5</f>
        <v>Уточненный план на 2017 год</v>
      </c>
      <c r="W5" s="10" t="str">
        <f>Q5</f>
        <v>План полугодия</v>
      </c>
      <c r="X5" s="59" t="str">
        <f>R5</f>
        <v>факт на 01.07.17</v>
      </c>
      <c r="Y5" s="10" t="str">
        <f>S5</f>
        <v>% исп. к уточн. плану</v>
      </c>
      <c r="Z5" s="10" t="str">
        <f>T5</f>
        <v>% исп. I полугодия</v>
      </c>
      <c r="AA5" s="10" t="str">
        <f>C5</f>
        <v>Утвержденный план на 2017 год</v>
      </c>
      <c r="AB5" s="10" t="str">
        <f>D5</f>
        <v>Уточненный план на 2017 год</v>
      </c>
      <c r="AC5" s="10" t="str">
        <f>W5</f>
        <v>План полугодия</v>
      </c>
      <c r="AD5" s="59" t="str">
        <f>X5</f>
        <v>факт на 01.07.17</v>
      </c>
      <c r="AE5" s="10" t="str">
        <f>Y5</f>
        <v>% исп. к уточн. плану</v>
      </c>
      <c r="AF5" s="10" t="str">
        <f>Z5</f>
        <v>% исп. I полугодия</v>
      </c>
      <c r="AG5" s="10" t="str">
        <f>C5</f>
        <v>Утвержденный план на 2017 год</v>
      </c>
      <c r="AH5" s="10" t="str">
        <f>D5</f>
        <v>Уточненный план на 2017 год</v>
      </c>
      <c r="AI5" s="10" t="str">
        <f>AC5</f>
        <v>План полугодия</v>
      </c>
      <c r="AJ5" s="59" t="str">
        <f>AD5</f>
        <v>факт на 01.07.17</v>
      </c>
      <c r="AK5" s="10" t="str">
        <f>AE5</f>
        <v>% исп. к уточн. плану</v>
      </c>
      <c r="AL5" s="10" t="str">
        <f>AF5</f>
        <v>% исп. I полугодия</v>
      </c>
      <c r="AM5" s="10" t="str">
        <f>C5</f>
        <v>Утвержденный план на 2017 год</v>
      </c>
      <c r="AN5" s="10" t="str">
        <f>D5</f>
        <v>Уточненный план на 2017 год</v>
      </c>
      <c r="AO5" s="10" t="str">
        <f>AI5</f>
        <v>План полугодия</v>
      </c>
      <c r="AP5" s="59" t="str">
        <f>AJ5</f>
        <v>факт на 01.07.17</v>
      </c>
      <c r="AQ5" s="10" t="str">
        <f>AK5</f>
        <v>% исп. к уточн. плану</v>
      </c>
      <c r="AR5" s="10" t="str">
        <f>AL5</f>
        <v>% исп. I полугодия</v>
      </c>
      <c r="AS5" s="10" t="str">
        <f>C5</f>
        <v>Утвержденный план на 2017 год</v>
      </c>
      <c r="AT5" s="10" t="str">
        <f>D5</f>
        <v>Уточненный план на 2017 год</v>
      </c>
      <c r="AU5" s="10" t="str">
        <f>AO5</f>
        <v>План полугодия</v>
      </c>
      <c r="AV5" s="59" t="str">
        <f>AP5</f>
        <v>факт на 01.07.17</v>
      </c>
      <c r="AW5" s="10" t="str">
        <f>AQ5</f>
        <v>% исп. к уточн. плану</v>
      </c>
      <c r="AX5" s="10" t="str">
        <f>AR5</f>
        <v>% исп. I полугодия</v>
      </c>
      <c r="AY5" s="10" t="str">
        <f>C5</f>
        <v>Утвержденный план на 2017 год</v>
      </c>
      <c r="AZ5" s="10" t="str">
        <f>D5</f>
        <v>Уточненный план на 2017 год</v>
      </c>
      <c r="BA5" s="10" t="str">
        <f>AU5</f>
        <v>План полугодия</v>
      </c>
      <c r="BB5" s="59" t="str">
        <f>AV5</f>
        <v>факт на 01.07.17</v>
      </c>
      <c r="BC5" s="10" t="str">
        <f>AW5</f>
        <v>% исп. к уточн. плану</v>
      </c>
      <c r="BD5" s="10" t="str">
        <f>AX5</f>
        <v>% исп. I полугодия</v>
      </c>
      <c r="BE5" s="10" t="str">
        <f>C5</f>
        <v>Утвержденный план на 2017 год</v>
      </c>
      <c r="BF5" s="10" t="str">
        <f>D5</f>
        <v>Уточненный план на 2017 год</v>
      </c>
      <c r="BG5" s="10" t="str">
        <f>BA5</f>
        <v>План полугодия</v>
      </c>
      <c r="BH5" s="59" t="str">
        <f>BB5</f>
        <v>факт на 01.07.17</v>
      </c>
      <c r="BI5" s="10" t="str">
        <f>BC5</f>
        <v>% исп. к уточн. плану</v>
      </c>
      <c r="BJ5" s="10" t="str">
        <f>BD5</f>
        <v>% исп. I полугодия</v>
      </c>
      <c r="BK5" s="10" t="str">
        <f>C5</f>
        <v>Утвержденный план на 2017 год</v>
      </c>
      <c r="BL5" s="10" t="str">
        <f>D5</f>
        <v>Уточненный план на 2017 год</v>
      </c>
      <c r="BM5" s="10" t="str">
        <f>BG5</f>
        <v>План полугодия</v>
      </c>
      <c r="BN5" s="59" t="str">
        <f>BH5</f>
        <v>факт на 01.07.17</v>
      </c>
      <c r="BO5" s="10" t="str">
        <f>BI5</f>
        <v>% исп. к уточн. плану</v>
      </c>
      <c r="BP5" s="10" t="str">
        <f>BJ5</f>
        <v>% исп. I полугодия</v>
      </c>
      <c r="BQ5" s="10" t="str">
        <f>C5</f>
        <v>Утвержденный план на 2017 год</v>
      </c>
      <c r="BR5" s="10" t="str">
        <f>D5</f>
        <v>Уточненный план на 2017 год</v>
      </c>
      <c r="BS5" s="10" t="str">
        <f>BM5</f>
        <v>План полугодия</v>
      </c>
      <c r="BT5" s="59" t="str">
        <f>BH5</f>
        <v>факт на 01.07.17</v>
      </c>
      <c r="BU5" s="10" t="str">
        <f>BO5</f>
        <v>% исп. к уточн. плану</v>
      </c>
      <c r="BV5" s="10" t="str">
        <f>BP5</f>
        <v>% исп. I полугодия</v>
      </c>
    </row>
    <row r="6" spans="1:74" s="42" customFormat="1" ht="20.25" customHeight="1">
      <c r="A6" s="27">
        <v>1</v>
      </c>
      <c r="B6" s="27" t="s">
        <v>10</v>
      </c>
      <c r="C6" s="20"/>
      <c r="D6" s="20"/>
      <c r="E6" s="20"/>
      <c r="F6" s="28"/>
      <c r="G6" s="29"/>
      <c r="H6" s="29"/>
      <c r="I6" s="20">
        <v>0</v>
      </c>
      <c r="J6" s="20">
        <v>29548</v>
      </c>
      <c r="K6" s="20">
        <v>25744</v>
      </c>
      <c r="L6" s="28">
        <v>25744.61</v>
      </c>
      <c r="M6" s="29">
        <f>L6/J6*100</f>
        <v>87.12809665628808</v>
      </c>
      <c r="N6" s="29">
        <f>L6/K6*100</f>
        <v>100.00236948415164</v>
      </c>
      <c r="O6" s="29"/>
      <c r="P6" s="29"/>
      <c r="Q6" s="29"/>
      <c r="R6" s="28"/>
      <c r="S6" s="29"/>
      <c r="T6" s="29"/>
      <c r="U6" s="20">
        <v>5520</v>
      </c>
      <c r="V6" s="20">
        <f>U6</f>
        <v>5520</v>
      </c>
      <c r="W6" s="29">
        <v>2760</v>
      </c>
      <c r="X6" s="28">
        <v>1380</v>
      </c>
      <c r="Y6" s="29">
        <f>X6/V6*100</f>
        <v>25</v>
      </c>
      <c r="Z6" s="29">
        <f>X6/W6*100</f>
        <v>50</v>
      </c>
      <c r="AA6" s="29"/>
      <c r="AB6" s="29"/>
      <c r="AC6" s="20"/>
      <c r="AD6" s="28"/>
      <c r="AE6" s="29"/>
      <c r="AF6" s="29"/>
      <c r="AG6" s="29"/>
      <c r="AH6" s="29"/>
      <c r="AI6" s="20"/>
      <c r="AJ6" s="28"/>
      <c r="AK6" s="29"/>
      <c r="AL6" s="29"/>
      <c r="AM6" s="29"/>
      <c r="AN6" s="29"/>
      <c r="AO6" s="20"/>
      <c r="AP6" s="28"/>
      <c r="AQ6" s="29"/>
      <c r="AR6" s="33"/>
      <c r="AS6" s="20"/>
      <c r="AT6" s="20"/>
      <c r="AU6" s="20"/>
      <c r="AV6" s="28"/>
      <c r="AW6" s="20"/>
      <c r="AX6" s="20"/>
      <c r="AY6" s="29">
        <v>370000</v>
      </c>
      <c r="AZ6" s="29">
        <f>AY6</f>
        <v>370000</v>
      </c>
      <c r="BA6" s="20">
        <v>328677</v>
      </c>
      <c r="BB6" s="28">
        <v>328677.74</v>
      </c>
      <c r="BC6" s="29">
        <f>BB6/AZ6*100</f>
        <v>88.83182162162161</v>
      </c>
      <c r="BD6" s="29">
        <f>BB6/BA6*100</f>
        <v>100.00022514505122</v>
      </c>
      <c r="BE6" s="29"/>
      <c r="BF6" s="29"/>
      <c r="BG6" s="29"/>
      <c r="BH6" s="28"/>
      <c r="BI6" s="29"/>
      <c r="BJ6" s="29"/>
      <c r="BK6" s="29"/>
      <c r="BL6" s="29"/>
      <c r="BM6" s="29"/>
      <c r="BN6" s="28"/>
      <c r="BO6" s="29"/>
      <c r="BP6" s="29"/>
      <c r="BQ6" s="20">
        <f aca="true" t="shared" si="1" ref="BQ6:BR24">C6+I6+O6+U6+AM6+AS6+AY6+BE6+BK6</f>
        <v>375520</v>
      </c>
      <c r="BR6" s="20">
        <f t="shared" si="1"/>
        <v>405068</v>
      </c>
      <c r="BS6" s="20">
        <f>BM6+BG6+BA6+AU6+AO6+W6+Q6+K6+E6</f>
        <v>357181</v>
      </c>
      <c r="BT6" s="28">
        <f aca="true" t="shared" si="2" ref="BT6:BT24">F6+L6+X6+AP6+AV6+BB6+BH6+BN6</f>
        <v>355802.35</v>
      </c>
      <c r="BU6" s="29">
        <f>BT6/BR6*100</f>
        <v>87.837684043173</v>
      </c>
      <c r="BV6" s="33">
        <f>BT6/BS6*100</f>
        <v>99.614019222747</v>
      </c>
    </row>
    <row r="7" spans="1:74" s="42" customFormat="1" ht="20.25" customHeight="1">
      <c r="A7" s="27">
        <v>2</v>
      </c>
      <c r="B7" s="27" t="s">
        <v>11</v>
      </c>
      <c r="C7" s="20"/>
      <c r="D7" s="20"/>
      <c r="E7" s="20"/>
      <c r="F7" s="28"/>
      <c r="G7" s="29"/>
      <c r="H7" s="29"/>
      <c r="I7" s="20">
        <v>12360</v>
      </c>
      <c r="J7" s="20">
        <f aca="true" t="shared" si="3" ref="J7:J26">I7</f>
        <v>12360</v>
      </c>
      <c r="K7" s="20">
        <v>5119.8</v>
      </c>
      <c r="L7" s="28">
        <v>5119.8</v>
      </c>
      <c r="M7" s="29">
        <f aca="true" t="shared" si="4" ref="M7:M27">L7/J7*100</f>
        <v>41.42233009708738</v>
      </c>
      <c r="N7" s="29">
        <f aca="true" t="shared" si="5" ref="N7:N27">L7/K7*100</f>
        <v>100</v>
      </c>
      <c r="O7" s="29"/>
      <c r="P7" s="29"/>
      <c r="Q7" s="29"/>
      <c r="R7" s="28"/>
      <c r="S7" s="29"/>
      <c r="T7" s="29"/>
      <c r="U7" s="20"/>
      <c r="V7" s="20"/>
      <c r="W7" s="29"/>
      <c r="X7" s="28"/>
      <c r="Y7" s="29"/>
      <c r="Z7" s="29"/>
      <c r="AA7" s="29"/>
      <c r="AB7" s="29"/>
      <c r="AC7" s="20"/>
      <c r="AD7" s="28"/>
      <c r="AE7" s="29"/>
      <c r="AF7" s="29"/>
      <c r="AG7" s="29"/>
      <c r="AH7" s="29"/>
      <c r="AI7" s="20"/>
      <c r="AJ7" s="28"/>
      <c r="AK7" s="29"/>
      <c r="AL7" s="29"/>
      <c r="AM7" s="29"/>
      <c r="AN7" s="29"/>
      <c r="AO7" s="20"/>
      <c r="AP7" s="28"/>
      <c r="AQ7" s="29"/>
      <c r="AR7" s="33"/>
      <c r="AS7" s="20"/>
      <c r="AT7" s="20"/>
      <c r="AU7" s="20"/>
      <c r="AV7" s="28"/>
      <c r="AW7" s="20"/>
      <c r="AX7" s="20"/>
      <c r="AY7" s="29">
        <v>0</v>
      </c>
      <c r="AZ7" s="29">
        <v>19114.55</v>
      </c>
      <c r="BA7" s="20">
        <v>19114.55</v>
      </c>
      <c r="BB7" s="28">
        <v>19114.55</v>
      </c>
      <c r="BC7" s="29">
        <f aca="true" t="shared" si="6" ref="BC7:BC27">BB7/AZ7*100</f>
        <v>100</v>
      </c>
      <c r="BD7" s="29">
        <f aca="true" t="shared" si="7" ref="BD7:BD27">BB7/BA7*100</f>
        <v>100</v>
      </c>
      <c r="BE7" s="29"/>
      <c r="BF7" s="29"/>
      <c r="BG7" s="29"/>
      <c r="BH7" s="28"/>
      <c r="BI7" s="29"/>
      <c r="BJ7" s="29"/>
      <c r="BK7" s="29"/>
      <c r="BL7" s="29"/>
      <c r="BM7" s="29"/>
      <c r="BN7" s="28"/>
      <c r="BO7" s="29"/>
      <c r="BP7" s="29"/>
      <c r="BQ7" s="20">
        <f t="shared" si="1"/>
        <v>12360</v>
      </c>
      <c r="BR7" s="20">
        <f t="shared" si="1"/>
        <v>31474.55</v>
      </c>
      <c r="BS7" s="20">
        <f>BM7+BG7+BA7+AU7+AO7+W7+Q7+K7+E7</f>
        <v>24234.35</v>
      </c>
      <c r="BT7" s="28">
        <f t="shared" si="2"/>
        <v>24234.35</v>
      </c>
      <c r="BU7" s="29">
        <f aca="true" t="shared" si="8" ref="BU7:BU27">BT7/BR7*100</f>
        <v>76.99665285127189</v>
      </c>
      <c r="BV7" s="33">
        <f aca="true" t="shared" si="9" ref="BV7:BV26">BT7/BS7*100</f>
        <v>100</v>
      </c>
    </row>
    <row r="8" spans="1:74" s="42" customFormat="1" ht="20.25" customHeight="1">
      <c r="A8" s="27">
        <v>3</v>
      </c>
      <c r="B8" s="27" t="s">
        <v>12</v>
      </c>
      <c r="C8" s="20"/>
      <c r="D8" s="20"/>
      <c r="E8" s="20"/>
      <c r="F8" s="28"/>
      <c r="G8" s="29"/>
      <c r="H8" s="29"/>
      <c r="I8" s="20"/>
      <c r="J8" s="20"/>
      <c r="K8" s="20"/>
      <c r="L8" s="28"/>
      <c r="M8" s="29"/>
      <c r="N8" s="29"/>
      <c r="O8" s="29"/>
      <c r="P8" s="29"/>
      <c r="Q8" s="29"/>
      <c r="R8" s="28"/>
      <c r="S8" s="29"/>
      <c r="T8" s="29"/>
      <c r="U8" s="20">
        <v>193820</v>
      </c>
      <c r="V8" s="20">
        <f aca="true" t="shared" si="10" ref="V8:V26">U8</f>
        <v>193820</v>
      </c>
      <c r="W8" s="29">
        <v>0</v>
      </c>
      <c r="X8" s="28">
        <v>0</v>
      </c>
      <c r="Y8" s="29">
        <f aca="true" t="shared" si="11" ref="Y8:Y27">X8/V8*100</f>
        <v>0</v>
      </c>
      <c r="Z8" s="29"/>
      <c r="AA8" s="29"/>
      <c r="AB8" s="29"/>
      <c r="AC8" s="20"/>
      <c r="AD8" s="28"/>
      <c r="AE8" s="29"/>
      <c r="AF8" s="29"/>
      <c r="AG8" s="29">
        <v>34905</v>
      </c>
      <c r="AH8" s="29">
        <f>AG8</f>
        <v>34905</v>
      </c>
      <c r="AI8" s="20">
        <v>20362</v>
      </c>
      <c r="AJ8" s="28">
        <v>20362.3</v>
      </c>
      <c r="AK8" s="29">
        <f>AJ8/AH8*100</f>
        <v>58.336341498352674</v>
      </c>
      <c r="AL8" s="29">
        <f>AJ8/AI8*100</f>
        <v>100.00147333267853</v>
      </c>
      <c r="AM8" s="20">
        <f>AA8+AG8</f>
        <v>34905</v>
      </c>
      <c r="AN8" s="20">
        <f>AB8+AH8</f>
        <v>34905</v>
      </c>
      <c r="AO8" s="20">
        <f>AI8+AC8</f>
        <v>20362</v>
      </c>
      <c r="AP8" s="28">
        <f>AJ8+AD8</f>
        <v>20362.3</v>
      </c>
      <c r="AQ8" s="29">
        <f>AP8/AN8*100</f>
        <v>58.336341498352674</v>
      </c>
      <c r="AR8" s="33">
        <f>AP8/AO8*100</f>
        <v>100.00147333267853</v>
      </c>
      <c r="AS8" s="20"/>
      <c r="AT8" s="20"/>
      <c r="AU8" s="20"/>
      <c r="AV8" s="28">
        <v>21005.25</v>
      </c>
      <c r="AW8" s="20"/>
      <c r="AX8" s="20"/>
      <c r="AY8" s="29">
        <v>119745</v>
      </c>
      <c r="AZ8" s="29">
        <f>AY8</f>
        <v>119745</v>
      </c>
      <c r="BA8" s="20">
        <v>119745</v>
      </c>
      <c r="BB8" s="28">
        <v>151769.04</v>
      </c>
      <c r="BC8" s="29">
        <f t="shared" si="6"/>
        <v>126.74353000125267</v>
      </c>
      <c r="BD8" s="29">
        <f t="shared" si="7"/>
        <v>126.74353000125267</v>
      </c>
      <c r="BE8" s="29"/>
      <c r="BF8" s="29"/>
      <c r="BG8" s="29"/>
      <c r="BH8" s="28">
        <v>2000</v>
      </c>
      <c r="BI8" s="29"/>
      <c r="BJ8" s="29"/>
      <c r="BK8" s="29"/>
      <c r="BL8" s="29"/>
      <c r="BM8" s="29"/>
      <c r="BN8" s="28"/>
      <c r="BO8" s="29"/>
      <c r="BP8" s="29"/>
      <c r="BQ8" s="20">
        <f t="shared" si="1"/>
        <v>348470</v>
      </c>
      <c r="BR8" s="20">
        <f t="shared" si="1"/>
        <v>348470</v>
      </c>
      <c r="BS8" s="20">
        <f>E8+K8+Q8+W8+AO8+AU8+BA8+BG8+BM8</f>
        <v>140107</v>
      </c>
      <c r="BT8" s="28">
        <f t="shared" si="2"/>
        <v>195136.59000000003</v>
      </c>
      <c r="BU8" s="29">
        <f t="shared" si="8"/>
        <v>55.99810313656843</v>
      </c>
      <c r="BV8" s="33">
        <f t="shared" si="9"/>
        <v>139.2768312789511</v>
      </c>
    </row>
    <row r="9" spans="1:74" s="42" customFormat="1" ht="20.25" customHeight="1">
      <c r="A9" s="27">
        <v>4</v>
      </c>
      <c r="B9" s="27" t="s">
        <v>13</v>
      </c>
      <c r="C9" s="20"/>
      <c r="D9" s="20"/>
      <c r="E9" s="20"/>
      <c r="F9" s="28"/>
      <c r="G9" s="29"/>
      <c r="H9" s="29"/>
      <c r="I9" s="20">
        <v>120636</v>
      </c>
      <c r="J9" s="20">
        <f t="shared" si="3"/>
        <v>120636</v>
      </c>
      <c r="K9" s="20">
        <v>24871</v>
      </c>
      <c r="L9" s="28">
        <f>5185.96+24871.5</f>
        <v>30057.46</v>
      </c>
      <c r="M9" s="29">
        <f t="shared" si="4"/>
        <v>24.91582943731556</v>
      </c>
      <c r="N9" s="29">
        <f t="shared" si="5"/>
        <v>120.85344376985243</v>
      </c>
      <c r="O9" s="29"/>
      <c r="P9" s="29"/>
      <c r="Q9" s="29"/>
      <c r="R9" s="28"/>
      <c r="S9" s="29"/>
      <c r="T9" s="29"/>
      <c r="U9" s="20">
        <v>30264</v>
      </c>
      <c r="V9" s="20">
        <f t="shared" si="10"/>
        <v>30264</v>
      </c>
      <c r="W9" s="29">
        <v>30264</v>
      </c>
      <c r="X9" s="28">
        <v>35333.75</v>
      </c>
      <c r="Y9" s="29">
        <f t="shared" si="11"/>
        <v>116.75175125561724</v>
      </c>
      <c r="Z9" s="29">
        <f aca="true" t="shared" si="12" ref="Z9:Z27">X9/W9*100</f>
        <v>116.75175125561724</v>
      </c>
      <c r="AA9" s="29">
        <v>49979</v>
      </c>
      <c r="AB9" s="29">
        <v>88469.9</v>
      </c>
      <c r="AC9" s="20">
        <v>88469.9</v>
      </c>
      <c r="AD9" s="28">
        <v>88469.9</v>
      </c>
      <c r="AE9" s="29">
        <f>AD9/AB9*100</f>
        <v>100</v>
      </c>
      <c r="AF9" s="29">
        <f>AD9/AC9*100</f>
        <v>100</v>
      </c>
      <c r="AG9" s="29"/>
      <c r="AH9" s="29"/>
      <c r="AI9" s="20"/>
      <c r="AJ9" s="28"/>
      <c r="AK9" s="29"/>
      <c r="AL9" s="29"/>
      <c r="AM9" s="20">
        <f>AA9+AG9</f>
        <v>49979</v>
      </c>
      <c r="AN9" s="20">
        <f>AB9+AH9</f>
        <v>88469.9</v>
      </c>
      <c r="AO9" s="20">
        <f>AI9+AC9</f>
        <v>88469.9</v>
      </c>
      <c r="AP9" s="28">
        <f>AJ9+AD9</f>
        <v>88469.9</v>
      </c>
      <c r="AQ9" s="29">
        <f>AP9/AN9*100</f>
        <v>100</v>
      </c>
      <c r="AR9" s="33">
        <f>AP9/AO9*100</f>
        <v>100</v>
      </c>
      <c r="AS9" s="20"/>
      <c r="AT9" s="20"/>
      <c r="AU9" s="20"/>
      <c r="AV9" s="28"/>
      <c r="AW9" s="20"/>
      <c r="AX9" s="20"/>
      <c r="AY9" s="29">
        <v>34800</v>
      </c>
      <c r="AZ9" s="29">
        <f>AY9</f>
        <v>34800</v>
      </c>
      <c r="BA9" s="20">
        <v>8700</v>
      </c>
      <c r="BB9" s="28">
        <v>18824.07</v>
      </c>
      <c r="BC9" s="29">
        <f t="shared" si="6"/>
        <v>54.09215517241379</v>
      </c>
      <c r="BD9" s="29">
        <f t="shared" si="7"/>
        <v>216.36862068965516</v>
      </c>
      <c r="BE9" s="29"/>
      <c r="BF9" s="29"/>
      <c r="BG9" s="29"/>
      <c r="BH9" s="28"/>
      <c r="BI9" s="29"/>
      <c r="BJ9" s="29"/>
      <c r="BK9" s="29"/>
      <c r="BL9" s="29"/>
      <c r="BM9" s="29"/>
      <c r="BN9" s="28"/>
      <c r="BO9" s="29"/>
      <c r="BP9" s="29"/>
      <c r="BQ9" s="20">
        <f t="shared" si="1"/>
        <v>235679</v>
      </c>
      <c r="BR9" s="20">
        <f t="shared" si="1"/>
        <v>274169.9</v>
      </c>
      <c r="BS9" s="20">
        <f aca="true" t="shared" si="13" ref="BS9:BS24">E9+K9+Q9+W9+AO9+AU9+BA9+BG9+BM9</f>
        <v>152304.9</v>
      </c>
      <c r="BT9" s="28">
        <f t="shared" si="2"/>
        <v>172685.18</v>
      </c>
      <c r="BU9" s="29">
        <f t="shared" si="8"/>
        <v>62.98473318916481</v>
      </c>
      <c r="BV9" s="33">
        <f t="shared" si="9"/>
        <v>113.38123724187467</v>
      </c>
    </row>
    <row r="10" spans="1:74" s="42" customFormat="1" ht="20.25" customHeight="1">
      <c r="A10" s="27">
        <v>5</v>
      </c>
      <c r="B10" s="27" t="s">
        <v>14</v>
      </c>
      <c r="C10" s="20"/>
      <c r="D10" s="20"/>
      <c r="E10" s="20"/>
      <c r="F10" s="28"/>
      <c r="G10" s="29"/>
      <c r="H10" s="29"/>
      <c r="I10" s="20">
        <v>69251</v>
      </c>
      <c r="J10" s="20">
        <f t="shared" si="3"/>
        <v>69251</v>
      </c>
      <c r="K10" s="20">
        <v>34625</v>
      </c>
      <c r="L10" s="28">
        <v>0</v>
      </c>
      <c r="M10" s="29">
        <f t="shared" si="4"/>
        <v>0</v>
      </c>
      <c r="N10" s="29">
        <f t="shared" si="5"/>
        <v>0</v>
      </c>
      <c r="O10" s="29"/>
      <c r="P10" s="29"/>
      <c r="Q10" s="29"/>
      <c r="R10" s="28"/>
      <c r="S10" s="29"/>
      <c r="T10" s="29"/>
      <c r="U10" s="20"/>
      <c r="V10" s="20"/>
      <c r="W10" s="29"/>
      <c r="X10" s="28"/>
      <c r="Y10" s="29"/>
      <c r="Z10" s="29"/>
      <c r="AA10" s="29"/>
      <c r="AB10" s="29"/>
      <c r="AC10" s="20"/>
      <c r="AD10" s="28"/>
      <c r="AE10" s="29"/>
      <c r="AF10" s="29"/>
      <c r="AG10" s="29"/>
      <c r="AH10" s="29"/>
      <c r="AI10" s="20"/>
      <c r="AJ10" s="28"/>
      <c r="AK10" s="29"/>
      <c r="AL10" s="29"/>
      <c r="AM10" s="20"/>
      <c r="AN10" s="20"/>
      <c r="AO10" s="20"/>
      <c r="AP10" s="28"/>
      <c r="AQ10" s="29"/>
      <c r="AR10" s="33"/>
      <c r="AS10" s="20"/>
      <c r="AT10" s="20"/>
      <c r="AU10" s="20"/>
      <c r="AV10" s="28"/>
      <c r="AW10" s="20"/>
      <c r="AX10" s="20"/>
      <c r="AY10" s="29">
        <v>0</v>
      </c>
      <c r="AZ10" s="29">
        <v>4500</v>
      </c>
      <c r="BA10" s="20">
        <v>4500</v>
      </c>
      <c r="BB10" s="28">
        <v>28594.41</v>
      </c>
      <c r="BC10" s="29">
        <f t="shared" si="6"/>
        <v>635.4313333333333</v>
      </c>
      <c r="BD10" s="29">
        <f t="shared" si="7"/>
        <v>635.4313333333333</v>
      </c>
      <c r="BE10" s="29"/>
      <c r="BF10" s="29"/>
      <c r="BG10" s="29"/>
      <c r="BH10" s="28"/>
      <c r="BI10" s="29"/>
      <c r="BJ10" s="29"/>
      <c r="BK10" s="29"/>
      <c r="BL10" s="29"/>
      <c r="BM10" s="29"/>
      <c r="BN10" s="28"/>
      <c r="BO10" s="29"/>
      <c r="BP10" s="29"/>
      <c r="BQ10" s="20">
        <f t="shared" si="1"/>
        <v>69251</v>
      </c>
      <c r="BR10" s="20">
        <f t="shared" si="1"/>
        <v>73751</v>
      </c>
      <c r="BS10" s="20">
        <f t="shared" si="13"/>
        <v>39125</v>
      </c>
      <c r="BT10" s="28">
        <f t="shared" si="2"/>
        <v>28594.41</v>
      </c>
      <c r="BU10" s="29">
        <f t="shared" si="8"/>
        <v>38.77155563992353</v>
      </c>
      <c r="BV10" s="33">
        <f t="shared" si="9"/>
        <v>73.08475399361022</v>
      </c>
    </row>
    <row r="11" spans="1:74" s="42" customFormat="1" ht="20.25" customHeight="1">
      <c r="A11" s="27">
        <v>6</v>
      </c>
      <c r="B11" s="27" t="s">
        <v>15</v>
      </c>
      <c r="C11" s="20">
        <v>1616</v>
      </c>
      <c r="D11" s="20">
        <f>C11</f>
        <v>1616</v>
      </c>
      <c r="E11" s="20">
        <v>808</v>
      </c>
      <c r="F11" s="28">
        <v>807.9</v>
      </c>
      <c r="G11" s="29">
        <f>F11/D11*100</f>
        <v>49.993811881188115</v>
      </c>
      <c r="H11" s="29">
        <f>F11/E11*100</f>
        <v>99.98762376237623</v>
      </c>
      <c r="I11" s="20">
        <v>13945</v>
      </c>
      <c r="J11" s="20">
        <f t="shared" si="3"/>
        <v>13945</v>
      </c>
      <c r="K11" s="20">
        <v>6972</v>
      </c>
      <c r="L11" s="28">
        <v>6972</v>
      </c>
      <c r="M11" s="29">
        <f t="shared" si="4"/>
        <v>49.99641448547867</v>
      </c>
      <c r="N11" s="29">
        <f t="shared" si="5"/>
        <v>100</v>
      </c>
      <c r="O11" s="29"/>
      <c r="P11" s="29"/>
      <c r="Q11" s="29"/>
      <c r="R11" s="28"/>
      <c r="S11" s="29"/>
      <c r="T11" s="29"/>
      <c r="U11" s="20">
        <v>24272</v>
      </c>
      <c r="V11" s="20">
        <f t="shared" si="10"/>
        <v>24272</v>
      </c>
      <c r="W11" s="29">
        <v>12136</v>
      </c>
      <c r="X11" s="28">
        <v>14581.6</v>
      </c>
      <c r="Y11" s="29">
        <f t="shared" si="11"/>
        <v>60.0758075148319</v>
      </c>
      <c r="Z11" s="29">
        <f t="shared" si="12"/>
        <v>120.1516150296638</v>
      </c>
      <c r="AA11" s="29"/>
      <c r="AB11" s="29"/>
      <c r="AC11" s="20"/>
      <c r="AD11" s="28"/>
      <c r="AE11" s="29"/>
      <c r="AF11" s="29"/>
      <c r="AG11" s="29"/>
      <c r="AH11" s="29"/>
      <c r="AI11" s="20"/>
      <c r="AJ11" s="28"/>
      <c r="AK11" s="29"/>
      <c r="AL11" s="29"/>
      <c r="AM11" s="20"/>
      <c r="AN11" s="20"/>
      <c r="AO11" s="20"/>
      <c r="AP11" s="28"/>
      <c r="AQ11" s="29"/>
      <c r="AR11" s="33"/>
      <c r="AS11" s="20"/>
      <c r="AT11" s="20"/>
      <c r="AU11" s="20"/>
      <c r="AV11" s="28"/>
      <c r="AW11" s="20"/>
      <c r="AX11" s="20"/>
      <c r="AY11" s="29"/>
      <c r="AZ11" s="29"/>
      <c r="BA11" s="20"/>
      <c r="BB11" s="28"/>
      <c r="BC11" s="29"/>
      <c r="BD11" s="29"/>
      <c r="BE11" s="29"/>
      <c r="BF11" s="29"/>
      <c r="BG11" s="29"/>
      <c r="BH11" s="28">
        <v>2000</v>
      </c>
      <c r="BI11" s="29"/>
      <c r="BJ11" s="29"/>
      <c r="BK11" s="29"/>
      <c r="BL11" s="29"/>
      <c r="BM11" s="40"/>
      <c r="BN11" s="46"/>
      <c r="BO11" s="29"/>
      <c r="BP11" s="29"/>
      <c r="BQ11" s="20">
        <f t="shared" si="1"/>
        <v>39833</v>
      </c>
      <c r="BR11" s="20">
        <f t="shared" si="1"/>
        <v>39833</v>
      </c>
      <c r="BS11" s="20">
        <f t="shared" si="13"/>
        <v>19916</v>
      </c>
      <c r="BT11" s="28">
        <f t="shared" si="2"/>
        <v>24361.5</v>
      </c>
      <c r="BU11" s="29">
        <f t="shared" si="8"/>
        <v>61.15908919739914</v>
      </c>
      <c r="BV11" s="33">
        <f t="shared" si="9"/>
        <v>122.32124924683671</v>
      </c>
    </row>
    <row r="12" spans="1:74" s="42" customFormat="1" ht="20.25" customHeight="1">
      <c r="A12" s="27">
        <v>7</v>
      </c>
      <c r="B12" s="27" t="s">
        <v>16</v>
      </c>
      <c r="C12" s="20">
        <v>0</v>
      </c>
      <c r="D12" s="20">
        <v>943.9</v>
      </c>
      <c r="E12" s="20">
        <v>943.9</v>
      </c>
      <c r="F12" s="28">
        <v>943.9</v>
      </c>
      <c r="G12" s="29">
        <f aca="true" t="shared" si="14" ref="G12:G27">F12/D12*100</f>
        <v>100</v>
      </c>
      <c r="H12" s="29">
        <f aca="true" t="shared" si="15" ref="H12:H27">F12/E12*100</f>
        <v>100</v>
      </c>
      <c r="I12" s="20">
        <v>143013</v>
      </c>
      <c r="J12" s="20">
        <f t="shared" si="3"/>
        <v>143013</v>
      </c>
      <c r="K12" s="20">
        <v>57398</v>
      </c>
      <c r="L12" s="28">
        <v>57375.9</v>
      </c>
      <c r="M12" s="29">
        <f t="shared" si="4"/>
        <v>40.11935977848168</v>
      </c>
      <c r="N12" s="29">
        <f t="shared" si="5"/>
        <v>99.96149691626887</v>
      </c>
      <c r="O12" s="29"/>
      <c r="P12" s="29"/>
      <c r="Q12" s="29"/>
      <c r="R12" s="28"/>
      <c r="S12" s="29"/>
      <c r="T12" s="29"/>
      <c r="U12" s="20">
        <v>37777</v>
      </c>
      <c r="V12" s="20">
        <f t="shared" si="10"/>
        <v>37777</v>
      </c>
      <c r="W12" s="29">
        <v>0</v>
      </c>
      <c r="X12" s="28">
        <v>0</v>
      </c>
      <c r="Y12" s="29">
        <f t="shared" si="11"/>
        <v>0</v>
      </c>
      <c r="Z12" s="29"/>
      <c r="AA12" s="29">
        <v>0</v>
      </c>
      <c r="AB12" s="20">
        <v>20625.38</v>
      </c>
      <c r="AC12" s="20">
        <v>20625.38</v>
      </c>
      <c r="AD12" s="28">
        <v>20625.38</v>
      </c>
      <c r="AE12" s="29">
        <f>AD12/AB12*100</f>
        <v>100</v>
      </c>
      <c r="AF12" s="29">
        <f>AD12/AC12*100</f>
        <v>100</v>
      </c>
      <c r="AG12" s="29"/>
      <c r="AH12" s="29"/>
      <c r="AI12" s="20"/>
      <c r="AJ12" s="28"/>
      <c r="AK12" s="29"/>
      <c r="AL12" s="29"/>
      <c r="AM12" s="20">
        <f>AA12+AG12</f>
        <v>0</v>
      </c>
      <c r="AN12" s="20">
        <f>AB12+AH12</f>
        <v>20625.38</v>
      </c>
      <c r="AO12" s="20">
        <f>AC12+AI12</f>
        <v>20625.38</v>
      </c>
      <c r="AP12" s="28">
        <f>AJ12+AD12</f>
        <v>20625.38</v>
      </c>
      <c r="AQ12" s="29">
        <f>AP12/AN12*100</f>
        <v>100</v>
      </c>
      <c r="AR12" s="33">
        <f>AP12/AO12*100</f>
        <v>100</v>
      </c>
      <c r="AS12" s="20">
        <v>0</v>
      </c>
      <c r="AT12" s="20">
        <v>26695.49</v>
      </c>
      <c r="AU12" s="20">
        <v>26695.49</v>
      </c>
      <c r="AV12" s="28">
        <v>26695.49</v>
      </c>
      <c r="AW12" s="20">
        <f>AV12/AT12*100</f>
        <v>100</v>
      </c>
      <c r="AX12" s="20">
        <f>AV12/AU12*100</f>
        <v>100</v>
      </c>
      <c r="AY12" s="29">
        <v>27500</v>
      </c>
      <c r="AZ12" s="20">
        <v>30961.67</v>
      </c>
      <c r="BA12" s="20">
        <f>4166+3461.67</f>
        <v>7627.67</v>
      </c>
      <c r="BB12" s="28">
        <f>4147.11+7232.27</f>
        <v>11379.380000000001</v>
      </c>
      <c r="BC12" s="29">
        <f t="shared" si="6"/>
        <v>36.753120874939896</v>
      </c>
      <c r="BD12" s="29">
        <f t="shared" si="7"/>
        <v>149.1855310992741</v>
      </c>
      <c r="BE12" s="29">
        <v>0</v>
      </c>
      <c r="BF12" s="29">
        <v>6000</v>
      </c>
      <c r="BG12" s="29">
        <v>6000</v>
      </c>
      <c r="BH12" s="28">
        <v>6000</v>
      </c>
      <c r="BI12" s="29">
        <f>BH12/BF12*100</f>
        <v>100</v>
      </c>
      <c r="BJ12" s="29">
        <f>BH12/BG12*100</f>
        <v>100</v>
      </c>
      <c r="BK12" s="29"/>
      <c r="BL12" s="29"/>
      <c r="BM12" s="40"/>
      <c r="BN12" s="28"/>
      <c r="BO12" s="29"/>
      <c r="BP12" s="29"/>
      <c r="BQ12" s="20">
        <f t="shared" si="1"/>
        <v>208290</v>
      </c>
      <c r="BR12" s="20">
        <f t="shared" si="1"/>
        <v>266016.44</v>
      </c>
      <c r="BS12" s="20">
        <f t="shared" si="13"/>
        <v>119290.44</v>
      </c>
      <c r="BT12" s="28">
        <f t="shared" si="2"/>
        <v>123020.05000000002</v>
      </c>
      <c r="BU12" s="29">
        <f t="shared" si="8"/>
        <v>46.245280930757524</v>
      </c>
      <c r="BV12" s="33">
        <f t="shared" si="9"/>
        <v>103.12649530004249</v>
      </c>
    </row>
    <row r="13" spans="1:74" s="42" customFormat="1" ht="20.25" customHeight="1">
      <c r="A13" s="27">
        <v>8</v>
      </c>
      <c r="B13" s="27" t="s">
        <v>17</v>
      </c>
      <c r="C13" s="20"/>
      <c r="D13" s="20"/>
      <c r="E13" s="20"/>
      <c r="F13" s="28"/>
      <c r="G13" s="29"/>
      <c r="H13" s="29"/>
      <c r="I13" s="20">
        <v>418911</v>
      </c>
      <c r="J13" s="20">
        <f t="shared" si="3"/>
        <v>418911</v>
      </c>
      <c r="K13" s="20">
        <v>226000</v>
      </c>
      <c r="L13" s="28">
        <v>241187.32</v>
      </c>
      <c r="M13" s="29">
        <f t="shared" si="4"/>
        <v>57.574835704958815</v>
      </c>
      <c r="N13" s="29">
        <f t="shared" si="5"/>
        <v>106.72005309734513</v>
      </c>
      <c r="O13" s="29"/>
      <c r="P13" s="29"/>
      <c r="Q13" s="29"/>
      <c r="R13" s="28"/>
      <c r="S13" s="29"/>
      <c r="T13" s="29"/>
      <c r="U13" s="20">
        <v>27325</v>
      </c>
      <c r="V13" s="20">
        <f t="shared" si="10"/>
        <v>27325</v>
      </c>
      <c r="W13" s="29">
        <v>3511</v>
      </c>
      <c r="X13" s="28">
        <v>2431.76</v>
      </c>
      <c r="Y13" s="29">
        <f t="shared" si="11"/>
        <v>8.899396157365052</v>
      </c>
      <c r="Z13" s="29">
        <f t="shared" si="12"/>
        <v>69.26117915123898</v>
      </c>
      <c r="AA13" s="29"/>
      <c r="AB13" s="29"/>
      <c r="AC13" s="20"/>
      <c r="AD13" s="28"/>
      <c r="AE13" s="29"/>
      <c r="AF13" s="29"/>
      <c r="AG13" s="29"/>
      <c r="AH13" s="29"/>
      <c r="AI13" s="20"/>
      <c r="AJ13" s="28"/>
      <c r="AK13" s="29"/>
      <c r="AL13" s="29"/>
      <c r="AM13" s="29"/>
      <c r="AN13" s="20"/>
      <c r="AO13" s="20"/>
      <c r="AP13" s="28"/>
      <c r="AQ13" s="29"/>
      <c r="AR13" s="33"/>
      <c r="AS13" s="20"/>
      <c r="AT13" s="20"/>
      <c r="AU13" s="20"/>
      <c r="AV13" s="28"/>
      <c r="AW13" s="20"/>
      <c r="AX13" s="20"/>
      <c r="AY13" s="29"/>
      <c r="AZ13" s="29"/>
      <c r="BA13" s="20"/>
      <c r="BB13" s="28"/>
      <c r="BC13" s="29"/>
      <c r="BD13" s="29"/>
      <c r="BE13" s="29"/>
      <c r="BF13" s="29"/>
      <c r="BG13" s="29"/>
      <c r="BH13" s="28"/>
      <c r="BI13" s="29"/>
      <c r="BJ13" s="29"/>
      <c r="BK13" s="29"/>
      <c r="BL13" s="29"/>
      <c r="BM13" s="40"/>
      <c r="BN13" s="28"/>
      <c r="BO13" s="29"/>
      <c r="BP13" s="29"/>
      <c r="BQ13" s="20">
        <f t="shared" si="1"/>
        <v>446236</v>
      </c>
      <c r="BR13" s="20">
        <f t="shared" si="1"/>
        <v>446236</v>
      </c>
      <c r="BS13" s="20">
        <f t="shared" si="13"/>
        <v>229511</v>
      </c>
      <c r="BT13" s="28">
        <f t="shared" si="2"/>
        <v>243619.08000000002</v>
      </c>
      <c r="BU13" s="29">
        <f t="shared" si="8"/>
        <v>54.59422368432848</v>
      </c>
      <c r="BV13" s="33">
        <f t="shared" si="9"/>
        <v>106.14701691857906</v>
      </c>
    </row>
    <row r="14" spans="1:74" s="42" customFormat="1" ht="20.25" customHeight="1">
      <c r="A14" s="27">
        <v>9</v>
      </c>
      <c r="B14" s="27" t="s">
        <v>18</v>
      </c>
      <c r="C14" s="20"/>
      <c r="D14" s="20"/>
      <c r="E14" s="20"/>
      <c r="F14" s="28">
        <v>298.5</v>
      </c>
      <c r="G14" s="29"/>
      <c r="H14" s="29"/>
      <c r="I14" s="20">
        <v>155794</v>
      </c>
      <c r="J14" s="20">
        <f t="shared" si="3"/>
        <v>155794</v>
      </c>
      <c r="K14" s="20">
        <v>61597</v>
      </c>
      <c r="L14" s="28">
        <v>68741.28</v>
      </c>
      <c r="M14" s="29">
        <f t="shared" si="4"/>
        <v>44.123188312771994</v>
      </c>
      <c r="N14" s="29">
        <f t="shared" si="5"/>
        <v>111.59842200107148</v>
      </c>
      <c r="O14" s="29"/>
      <c r="P14" s="29"/>
      <c r="Q14" s="29"/>
      <c r="R14" s="28"/>
      <c r="S14" s="29"/>
      <c r="T14" s="29"/>
      <c r="U14" s="20">
        <v>943</v>
      </c>
      <c r="V14" s="20">
        <f t="shared" si="10"/>
        <v>943</v>
      </c>
      <c r="W14" s="29">
        <v>0</v>
      </c>
      <c r="X14" s="28">
        <v>0</v>
      </c>
      <c r="Y14" s="29">
        <f t="shared" si="11"/>
        <v>0</v>
      </c>
      <c r="Z14" s="29"/>
      <c r="AA14" s="29"/>
      <c r="AB14" s="29"/>
      <c r="AC14" s="20"/>
      <c r="AD14" s="28"/>
      <c r="AE14" s="29"/>
      <c r="AF14" s="29"/>
      <c r="AG14" s="29"/>
      <c r="AH14" s="29"/>
      <c r="AI14" s="20"/>
      <c r="AJ14" s="28"/>
      <c r="AK14" s="29"/>
      <c r="AL14" s="29"/>
      <c r="AM14" s="29"/>
      <c r="AN14" s="20"/>
      <c r="AO14" s="20"/>
      <c r="AP14" s="28"/>
      <c r="AQ14" s="29"/>
      <c r="AR14" s="33"/>
      <c r="AS14" s="20">
        <v>0</v>
      </c>
      <c r="AT14" s="20">
        <v>120695.17</v>
      </c>
      <c r="AU14" s="20">
        <v>120695.17</v>
      </c>
      <c r="AV14" s="28">
        <v>130514.46</v>
      </c>
      <c r="AW14" s="20">
        <f>AV14/AT14*100</f>
        <v>108.13561139190575</v>
      </c>
      <c r="AX14" s="20">
        <f>AV14/AU14*100</f>
        <v>108.13561139190575</v>
      </c>
      <c r="AY14" s="29">
        <v>0</v>
      </c>
      <c r="AZ14" s="20">
        <v>76414.99</v>
      </c>
      <c r="BA14" s="20">
        <v>76414.99</v>
      </c>
      <c r="BB14" s="28">
        <v>82021.49</v>
      </c>
      <c r="BC14" s="29">
        <f t="shared" si="6"/>
        <v>107.33691125262203</v>
      </c>
      <c r="BD14" s="29">
        <f t="shared" si="7"/>
        <v>107.33691125262203</v>
      </c>
      <c r="BE14" s="29"/>
      <c r="BF14" s="29"/>
      <c r="BG14" s="29"/>
      <c r="BH14" s="28">
        <v>3000</v>
      </c>
      <c r="BI14" s="29"/>
      <c r="BJ14" s="29"/>
      <c r="BK14" s="29"/>
      <c r="BL14" s="29"/>
      <c r="BM14" s="40"/>
      <c r="BN14" s="28"/>
      <c r="BO14" s="29"/>
      <c r="BP14" s="29"/>
      <c r="BQ14" s="20">
        <f t="shared" si="1"/>
        <v>156737</v>
      </c>
      <c r="BR14" s="20">
        <f t="shared" si="1"/>
        <v>353847.16</v>
      </c>
      <c r="BS14" s="20">
        <f t="shared" si="13"/>
        <v>258707.15999999997</v>
      </c>
      <c r="BT14" s="28">
        <f t="shared" si="2"/>
        <v>284575.73</v>
      </c>
      <c r="BU14" s="29">
        <f t="shared" si="8"/>
        <v>80.42334718752583</v>
      </c>
      <c r="BV14" s="33">
        <f t="shared" si="9"/>
        <v>109.99917049068144</v>
      </c>
    </row>
    <row r="15" spans="1:74" s="42" customFormat="1" ht="20.25" customHeight="1">
      <c r="A15" s="27">
        <v>10</v>
      </c>
      <c r="B15" s="27" t="s">
        <v>19</v>
      </c>
      <c r="C15" s="20"/>
      <c r="D15" s="20"/>
      <c r="E15" s="20"/>
      <c r="F15" s="28"/>
      <c r="G15" s="29"/>
      <c r="H15" s="29"/>
      <c r="I15" s="20">
        <v>307900</v>
      </c>
      <c r="J15" s="20">
        <f t="shared" si="3"/>
        <v>307900</v>
      </c>
      <c r="K15" s="20">
        <v>229250</v>
      </c>
      <c r="L15" s="28">
        <v>229230.83</v>
      </c>
      <c r="M15" s="29">
        <f t="shared" si="4"/>
        <v>74.44976615784346</v>
      </c>
      <c r="N15" s="29">
        <f t="shared" si="5"/>
        <v>99.99163794983642</v>
      </c>
      <c r="O15" s="29"/>
      <c r="P15" s="29"/>
      <c r="Q15" s="29"/>
      <c r="R15" s="28"/>
      <c r="S15" s="29"/>
      <c r="T15" s="29"/>
      <c r="U15" s="20">
        <v>29570</v>
      </c>
      <c r="V15" s="20">
        <f t="shared" si="10"/>
        <v>29570</v>
      </c>
      <c r="W15" s="29">
        <v>0</v>
      </c>
      <c r="X15" s="28">
        <v>0</v>
      </c>
      <c r="Y15" s="29">
        <f t="shared" si="11"/>
        <v>0</v>
      </c>
      <c r="Z15" s="29"/>
      <c r="AA15" s="29"/>
      <c r="AB15" s="29"/>
      <c r="AC15" s="20"/>
      <c r="AD15" s="28"/>
      <c r="AE15" s="29"/>
      <c r="AF15" s="29"/>
      <c r="AG15" s="29"/>
      <c r="AH15" s="29"/>
      <c r="AI15" s="20"/>
      <c r="AJ15" s="28"/>
      <c r="AK15" s="29"/>
      <c r="AL15" s="29"/>
      <c r="AM15" s="29"/>
      <c r="AN15" s="20"/>
      <c r="AO15" s="20"/>
      <c r="AP15" s="28"/>
      <c r="AQ15" s="29"/>
      <c r="AR15" s="33"/>
      <c r="AS15" s="20"/>
      <c r="AT15" s="20"/>
      <c r="AU15" s="20"/>
      <c r="AV15" s="28"/>
      <c r="AW15" s="20"/>
      <c r="AX15" s="20"/>
      <c r="AY15" s="29">
        <v>97975</v>
      </c>
      <c r="AZ15" s="29">
        <f>AY15</f>
        <v>97975</v>
      </c>
      <c r="BA15" s="20">
        <v>8100</v>
      </c>
      <c r="BB15" s="28">
        <f>265.92+7896.48</f>
        <v>8162.4</v>
      </c>
      <c r="BC15" s="29">
        <f t="shared" si="6"/>
        <v>8.331104873692267</v>
      </c>
      <c r="BD15" s="29">
        <f t="shared" si="7"/>
        <v>100.77037037037037</v>
      </c>
      <c r="BE15" s="29"/>
      <c r="BF15" s="29"/>
      <c r="BG15" s="29"/>
      <c r="BH15" s="28">
        <v>249.38</v>
      </c>
      <c r="BI15" s="29"/>
      <c r="BJ15" s="29"/>
      <c r="BK15" s="29"/>
      <c r="BL15" s="29"/>
      <c r="BM15" s="40"/>
      <c r="BN15" s="28"/>
      <c r="BO15" s="29"/>
      <c r="BP15" s="29"/>
      <c r="BQ15" s="20">
        <f t="shared" si="1"/>
        <v>435445</v>
      </c>
      <c r="BR15" s="20">
        <f t="shared" si="1"/>
        <v>435445</v>
      </c>
      <c r="BS15" s="20">
        <f t="shared" si="13"/>
        <v>237350</v>
      </c>
      <c r="BT15" s="28">
        <f t="shared" si="2"/>
        <v>237642.61</v>
      </c>
      <c r="BU15" s="29">
        <f t="shared" si="8"/>
        <v>54.574655811870606</v>
      </c>
      <c r="BV15" s="33">
        <f t="shared" si="9"/>
        <v>100.12328207288814</v>
      </c>
    </row>
    <row r="16" spans="1:74" s="42" customFormat="1" ht="20.25" customHeight="1">
      <c r="A16" s="27">
        <v>11</v>
      </c>
      <c r="B16" s="27" t="s">
        <v>20</v>
      </c>
      <c r="C16" s="20">
        <v>48025</v>
      </c>
      <c r="D16" s="20">
        <v>71025</v>
      </c>
      <c r="E16" s="20">
        <v>47012</v>
      </c>
      <c r="F16" s="28">
        <v>71103.88</v>
      </c>
      <c r="G16" s="29">
        <f t="shared" si="14"/>
        <v>100.11105948609644</v>
      </c>
      <c r="H16" s="29">
        <f t="shared" si="15"/>
        <v>151.24623500382882</v>
      </c>
      <c r="I16" s="20">
        <v>367794</v>
      </c>
      <c r="J16" s="20">
        <f t="shared" si="3"/>
        <v>367794</v>
      </c>
      <c r="K16" s="20">
        <v>183880</v>
      </c>
      <c r="L16" s="28">
        <v>209148</v>
      </c>
      <c r="M16" s="29">
        <f t="shared" si="4"/>
        <v>56.86552798577465</v>
      </c>
      <c r="N16" s="29">
        <f t="shared" si="5"/>
        <v>113.74157058951491</v>
      </c>
      <c r="O16" s="29"/>
      <c r="P16" s="29"/>
      <c r="Q16" s="29"/>
      <c r="R16" s="28"/>
      <c r="S16" s="29"/>
      <c r="T16" s="29"/>
      <c r="U16" s="20">
        <v>6158</v>
      </c>
      <c r="V16" s="20">
        <f t="shared" si="10"/>
        <v>6158</v>
      </c>
      <c r="W16" s="29">
        <v>1540</v>
      </c>
      <c r="X16" s="28">
        <v>0</v>
      </c>
      <c r="Y16" s="29">
        <f t="shared" si="11"/>
        <v>0</v>
      </c>
      <c r="Z16" s="29">
        <f t="shared" si="12"/>
        <v>0</v>
      </c>
      <c r="AA16" s="29">
        <v>300000</v>
      </c>
      <c r="AB16" s="29">
        <v>465284.1</v>
      </c>
      <c r="AC16" s="20">
        <v>365284.1</v>
      </c>
      <c r="AD16" s="28">
        <v>60713.59</v>
      </c>
      <c r="AE16" s="29">
        <f>AD16/AB16*100</f>
        <v>13.048713678374138</v>
      </c>
      <c r="AF16" s="29">
        <f>AD16/AC16*100</f>
        <v>16.620923275883072</v>
      </c>
      <c r="AG16" s="29">
        <v>214000</v>
      </c>
      <c r="AH16" s="29">
        <v>324000</v>
      </c>
      <c r="AI16" s="20">
        <v>214000</v>
      </c>
      <c r="AJ16" s="28">
        <v>0</v>
      </c>
      <c r="AK16" s="29">
        <f>AJ16/AH16*100</f>
        <v>0</v>
      </c>
      <c r="AL16" s="29">
        <f>AJ16/AI16*100</f>
        <v>0</v>
      </c>
      <c r="AM16" s="29">
        <f>AA16+AG16</f>
        <v>514000</v>
      </c>
      <c r="AN16" s="20">
        <f>AB16+AH16</f>
        <v>789284.1</v>
      </c>
      <c r="AO16" s="20">
        <f>AI16+AC16</f>
        <v>579284.1</v>
      </c>
      <c r="AP16" s="28">
        <f>AJ16+AD16</f>
        <v>60713.59</v>
      </c>
      <c r="AQ16" s="29">
        <f>AP16/AN16*100</f>
        <v>7.692235280046816</v>
      </c>
      <c r="AR16" s="33">
        <f>AP16/AO16*100</f>
        <v>10.48079690086436</v>
      </c>
      <c r="AS16" s="20"/>
      <c r="AT16" s="20"/>
      <c r="AU16" s="20"/>
      <c r="AV16" s="28"/>
      <c r="AW16" s="20"/>
      <c r="AX16" s="20"/>
      <c r="AY16" s="29">
        <v>142000</v>
      </c>
      <c r="AZ16" s="29">
        <v>242000</v>
      </c>
      <c r="BA16" s="20">
        <v>71000</v>
      </c>
      <c r="BB16" s="28">
        <v>41281.48</v>
      </c>
      <c r="BC16" s="29">
        <f t="shared" si="6"/>
        <v>17.05846280991736</v>
      </c>
      <c r="BD16" s="29">
        <f t="shared" si="7"/>
        <v>58.1429295774648</v>
      </c>
      <c r="BE16" s="29"/>
      <c r="BF16" s="29"/>
      <c r="BG16" s="29"/>
      <c r="BH16" s="28"/>
      <c r="BI16" s="29"/>
      <c r="BJ16" s="29"/>
      <c r="BK16" s="29"/>
      <c r="BL16" s="29"/>
      <c r="BM16" s="40"/>
      <c r="BN16" s="28"/>
      <c r="BO16" s="29"/>
      <c r="BP16" s="29"/>
      <c r="BQ16" s="20">
        <f t="shared" si="1"/>
        <v>1077977</v>
      </c>
      <c r="BR16" s="20">
        <f t="shared" si="1"/>
        <v>1476261.1</v>
      </c>
      <c r="BS16" s="20">
        <f t="shared" si="13"/>
        <v>882716.1</v>
      </c>
      <c r="BT16" s="28">
        <f t="shared" si="2"/>
        <v>382246.94999999995</v>
      </c>
      <c r="BU16" s="29">
        <f t="shared" si="8"/>
        <v>25.892909458902626</v>
      </c>
      <c r="BV16" s="33">
        <f t="shared" si="9"/>
        <v>43.30349814623297</v>
      </c>
    </row>
    <row r="17" spans="1:74" s="42" customFormat="1" ht="20.25" customHeight="1">
      <c r="A17" s="27">
        <v>12</v>
      </c>
      <c r="B17" s="27" t="s">
        <v>21</v>
      </c>
      <c r="C17" s="20"/>
      <c r="D17" s="20"/>
      <c r="E17" s="20"/>
      <c r="F17" s="28"/>
      <c r="G17" s="29"/>
      <c r="H17" s="29"/>
      <c r="I17" s="20">
        <v>48265</v>
      </c>
      <c r="J17" s="20">
        <f t="shared" si="3"/>
        <v>48265</v>
      </c>
      <c r="K17" s="20">
        <v>24132</v>
      </c>
      <c r="L17" s="28">
        <v>47412.73</v>
      </c>
      <c r="M17" s="29">
        <f t="shared" si="4"/>
        <v>98.23418626333783</v>
      </c>
      <c r="N17" s="29">
        <f t="shared" si="5"/>
        <v>196.47244322890768</v>
      </c>
      <c r="O17" s="29"/>
      <c r="P17" s="29"/>
      <c r="Q17" s="29"/>
      <c r="R17" s="28"/>
      <c r="S17" s="29"/>
      <c r="T17" s="29"/>
      <c r="U17" s="20">
        <v>102288</v>
      </c>
      <c r="V17" s="20">
        <f t="shared" si="10"/>
        <v>102288</v>
      </c>
      <c r="W17" s="29">
        <v>4200</v>
      </c>
      <c r="X17" s="28">
        <v>4154.45</v>
      </c>
      <c r="Y17" s="29">
        <f t="shared" si="11"/>
        <v>4.061522368215235</v>
      </c>
      <c r="Z17" s="29">
        <f t="shared" si="12"/>
        <v>98.91547619047618</v>
      </c>
      <c r="AA17" s="29"/>
      <c r="AB17" s="29"/>
      <c r="AC17" s="20"/>
      <c r="AD17" s="28"/>
      <c r="AE17" s="29"/>
      <c r="AF17" s="29"/>
      <c r="AG17" s="29"/>
      <c r="AH17" s="29"/>
      <c r="AI17" s="20"/>
      <c r="AJ17" s="28"/>
      <c r="AK17" s="29"/>
      <c r="AL17" s="29"/>
      <c r="AM17" s="29"/>
      <c r="AN17" s="20"/>
      <c r="AO17" s="20"/>
      <c r="AP17" s="28"/>
      <c r="AQ17" s="29"/>
      <c r="AR17" s="33"/>
      <c r="AS17" s="20"/>
      <c r="AT17" s="20"/>
      <c r="AU17" s="20"/>
      <c r="AV17" s="28"/>
      <c r="AW17" s="20"/>
      <c r="AX17" s="20"/>
      <c r="AY17" s="29"/>
      <c r="AZ17" s="29"/>
      <c r="BA17" s="20"/>
      <c r="BB17" s="28">
        <v>16500.18</v>
      </c>
      <c r="BC17" s="29"/>
      <c r="BD17" s="29"/>
      <c r="BE17" s="29">
        <v>0</v>
      </c>
      <c r="BF17" s="29"/>
      <c r="BG17" s="29">
        <v>0</v>
      </c>
      <c r="BH17" s="28">
        <v>20965.02</v>
      </c>
      <c r="BI17" s="29"/>
      <c r="BJ17" s="29"/>
      <c r="BK17" s="29"/>
      <c r="BL17" s="29"/>
      <c r="BM17" s="40"/>
      <c r="BN17" s="28"/>
      <c r="BO17" s="29"/>
      <c r="BP17" s="29"/>
      <c r="BQ17" s="20">
        <f t="shared" si="1"/>
        <v>150553</v>
      </c>
      <c r="BR17" s="20">
        <f t="shared" si="1"/>
        <v>150553</v>
      </c>
      <c r="BS17" s="20">
        <f t="shared" si="13"/>
        <v>28332</v>
      </c>
      <c r="BT17" s="28">
        <f t="shared" si="2"/>
        <v>89032.38</v>
      </c>
      <c r="BU17" s="29">
        <f t="shared" si="8"/>
        <v>59.13690195479333</v>
      </c>
      <c r="BV17" s="33">
        <f t="shared" si="9"/>
        <v>314.2467174925879</v>
      </c>
    </row>
    <row r="18" spans="1:74" s="42" customFormat="1" ht="20.25" customHeight="1">
      <c r="A18" s="27">
        <v>13</v>
      </c>
      <c r="B18" s="27" t="s">
        <v>22</v>
      </c>
      <c r="C18" s="20">
        <v>20700</v>
      </c>
      <c r="D18" s="20">
        <f>C18</f>
        <v>20700</v>
      </c>
      <c r="E18" s="20">
        <v>12210</v>
      </c>
      <c r="F18" s="28">
        <v>12213.7</v>
      </c>
      <c r="G18" s="29">
        <f t="shared" si="14"/>
        <v>59.003381642512075</v>
      </c>
      <c r="H18" s="29">
        <f t="shared" si="15"/>
        <v>100.03030303030305</v>
      </c>
      <c r="I18" s="20">
        <v>297380</v>
      </c>
      <c r="J18" s="20">
        <f t="shared" si="3"/>
        <v>297380</v>
      </c>
      <c r="K18" s="20">
        <v>150490</v>
      </c>
      <c r="L18" s="28">
        <v>150494.16</v>
      </c>
      <c r="M18" s="29">
        <f t="shared" si="4"/>
        <v>50.60668504943171</v>
      </c>
      <c r="N18" s="29">
        <f t="shared" si="5"/>
        <v>100.00276430327597</v>
      </c>
      <c r="O18" s="29"/>
      <c r="P18" s="29"/>
      <c r="Q18" s="29"/>
      <c r="R18" s="28"/>
      <c r="S18" s="29"/>
      <c r="T18" s="29"/>
      <c r="U18" s="20">
        <v>127000</v>
      </c>
      <c r="V18" s="20">
        <v>7000</v>
      </c>
      <c r="W18" s="29">
        <v>2085</v>
      </c>
      <c r="X18" s="28">
        <v>2085.38</v>
      </c>
      <c r="Y18" s="29">
        <f t="shared" si="11"/>
        <v>29.79114285714286</v>
      </c>
      <c r="Z18" s="29">
        <f t="shared" si="12"/>
        <v>100.01822541966428</v>
      </c>
      <c r="AA18" s="29">
        <v>0</v>
      </c>
      <c r="AB18" s="29">
        <v>706743</v>
      </c>
      <c r="AC18" s="20">
        <v>706743</v>
      </c>
      <c r="AD18" s="28">
        <v>706793.18</v>
      </c>
      <c r="AE18" s="29">
        <f>AD18/AB18*100</f>
        <v>100.0071001764432</v>
      </c>
      <c r="AF18" s="29">
        <f>AD18/AC18*100</f>
        <v>100.0071001764432</v>
      </c>
      <c r="AG18" s="29"/>
      <c r="AH18" s="29"/>
      <c r="AI18" s="20"/>
      <c r="AJ18" s="28"/>
      <c r="AK18" s="29"/>
      <c r="AL18" s="29"/>
      <c r="AM18" s="29"/>
      <c r="AN18" s="20"/>
      <c r="AO18" s="20"/>
      <c r="AP18" s="28">
        <f>AJ18+AD18</f>
        <v>706793.18</v>
      </c>
      <c r="AQ18" s="29"/>
      <c r="AR18" s="33"/>
      <c r="AS18" s="20"/>
      <c r="AT18" s="20"/>
      <c r="AU18" s="20"/>
      <c r="AV18" s="28"/>
      <c r="AW18" s="20"/>
      <c r="AX18" s="20"/>
      <c r="AY18" s="29">
        <v>0</v>
      </c>
      <c r="AZ18" s="29">
        <v>120000</v>
      </c>
      <c r="BA18" s="20">
        <v>98000</v>
      </c>
      <c r="BB18" s="28">
        <v>97878.59</v>
      </c>
      <c r="BC18" s="29">
        <f t="shared" si="6"/>
        <v>81.56549166666667</v>
      </c>
      <c r="BD18" s="29">
        <f t="shared" si="7"/>
        <v>99.87611224489795</v>
      </c>
      <c r="BE18" s="29"/>
      <c r="BF18" s="29"/>
      <c r="BG18" s="29"/>
      <c r="BH18" s="28"/>
      <c r="BI18" s="29"/>
      <c r="BJ18" s="29"/>
      <c r="BK18" s="29"/>
      <c r="BL18" s="29"/>
      <c r="BM18" s="40"/>
      <c r="BN18" s="28"/>
      <c r="BO18" s="29"/>
      <c r="BP18" s="29"/>
      <c r="BQ18" s="20">
        <f t="shared" si="1"/>
        <v>445080</v>
      </c>
      <c r="BR18" s="20">
        <f>D18+J18+P18+V18+AN18+AT18+AZ18+BF18+BL18+AB18</f>
        <v>1151823</v>
      </c>
      <c r="BS18" s="20">
        <f>E18+K18+Q18+W18+AO18+AU18+BA18+BG18+BM18+AC18</f>
        <v>969528</v>
      </c>
      <c r="BT18" s="28">
        <f>F18+L18+X18+AP18+AV18+BB18+BH18+BN18</f>
        <v>969465.01</v>
      </c>
      <c r="BU18" s="29">
        <f t="shared" si="8"/>
        <v>84.16788082891208</v>
      </c>
      <c r="BV18" s="33">
        <f t="shared" si="9"/>
        <v>99.99350302415196</v>
      </c>
    </row>
    <row r="19" spans="1:74" s="42" customFormat="1" ht="20.25" customHeight="1">
      <c r="A19" s="27">
        <v>14</v>
      </c>
      <c r="B19" s="27" t="s">
        <v>23</v>
      </c>
      <c r="C19" s="20">
        <v>0</v>
      </c>
      <c r="D19" s="20">
        <v>18293</v>
      </c>
      <c r="E19" s="20">
        <v>18293</v>
      </c>
      <c r="F19" s="28">
        <v>18293.51</v>
      </c>
      <c r="G19" s="29">
        <f t="shared" si="14"/>
        <v>100.0027879516755</v>
      </c>
      <c r="H19" s="29">
        <f t="shared" si="15"/>
        <v>100.0027879516755</v>
      </c>
      <c r="I19" s="20">
        <v>149765</v>
      </c>
      <c r="J19" s="20">
        <v>168765</v>
      </c>
      <c r="K19" s="20">
        <v>112000</v>
      </c>
      <c r="L19" s="28">
        <v>112814.25</v>
      </c>
      <c r="M19" s="29">
        <f t="shared" si="4"/>
        <v>66.84694693804995</v>
      </c>
      <c r="N19" s="29">
        <f t="shared" si="5"/>
        <v>100.72700892857142</v>
      </c>
      <c r="O19" s="29"/>
      <c r="P19" s="29"/>
      <c r="Q19" s="29"/>
      <c r="R19" s="28"/>
      <c r="S19" s="29"/>
      <c r="T19" s="29"/>
      <c r="U19" s="20">
        <v>25283</v>
      </c>
      <c r="V19" s="20">
        <f t="shared" si="10"/>
        <v>25283</v>
      </c>
      <c r="W19" s="29">
        <v>0</v>
      </c>
      <c r="X19" s="28">
        <v>0</v>
      </c>
      <c r="Y19" s="29">
        <f t="shared" si="11"/>
        <v>0</v>
      </c>
      <c r="Z19" s="29"/>
      <c r="AA19" s="29">
        <v>0</v>
      </c>
      <c r="AB19" s="29">
        <v>0</v>
      </c>
      <c r="AC19" s="20">
        <v>0</v>
      </c>
      <c r="AD19" s="28">
        <v>-9162.2</v>
      </c>
      <c r="AE19" s="29"/>
      <c r="AF19" s="29"/>
      <c r="AG19" s="29">
        <v>0</v>
      </c>
      <c r="AH19" s="29">
        <f>43165+1650</f>
        <v>44815</v>
      </c>
      <c r="AI19" s="20">
        <v>44815</v>
      </c>
      <c r="AJ19" s="28">
        <v>54415.23</v>
      </c>
      <c r="AK19" s="29">
        <f>AJ19/AH19*100</f>
        <v>121.42191230614749</v>
      </c>
      <c r="AL19" s="29">
        <f>AJ19/AI19*100</f>
        <v>121.42191230614749</v>
      </c>
      <c r="AM19" s="29">
        <f>AA19+AG19</f>
        <v>0</v>
      </c>
      <c r="AN19" s="20">
        <f>AB19+AH19</f>
        <v>44815</v>
      </c>
      <c r="AO19" s="20">
        <f>AI19+AC19</f>
        <v>44815</v>
      </c>
      <c r="AP19" s="28">
        <f>AJ19+AD19</f>
        <v>45253.03</v>
      </c>
      <c r="AQ19" s="29">
        <f>AP19/AN19*100</f>
        <v>100.97741827513109</v>
      </c>
      <c r="AR19" s="33">
        <f>AP19/AO19*100</f>
        <v>100.97741827513109</v>
      </c>
      <c r="AS19" s="20"/>
      <c r="AT19" s="20"/>
      <c r="AU19" s="20"/>
      <c r="AV19" s="28"/>
      <c r="AW19" s="20"/>
      <c r="AX19" s="20"/>
      <c r="AY19" s="29">
        <v>280000</v>
      </c>
      <c r="AZ19" s="29">
        <f>AY19</f>
        <v>280000</v>
      </c>
      <c r="BA19" s="20">
        <v>216000</v>
      </c>
      <c r="BB19" s="28">
        <v>244375.51</v>
      </c>
      <c r="BC19" s="29">
        <f t="shared" si="6"/>
        <v>87.27696785714286</v>
      </c>
      <c r="BD19" s="29">
        <f t="shared" si="7"/>
        <v>113.1368101851852</v>
      </c>
      <c r="BE19" s="29"/>
      <c r="BF19" s="29"/>
      <c r="BG19" s="29"/>
      <c r="BH19" s="28"/>
      <c r="BI19" s="29"/>
      <c r="BJ19" s="29"/>
      <c r="BK19" s="29"/>
      <c r="BL19" s="29"/>
      <c r="BM19" s="40"/>
      <c r="BN19" s="28"/>
      <c r="BO19" s="29"/>
      <c r="BP19" s="29"/>
      <c r="BQ19" s="20">
        <f t="shared" si="1"/>
        <v>455048</v>
      </c>
      <c r="BR19" s="20">
        <f t="shared" si="1"/>
        <v>537156</v>
      </c>
      <c r="BS19" s="20">
        <f t="shared" si="13"/>
        <v>391108</v>
      </c>
      <c r="BT19" s="28">
        <f>F19+L19+X19+AP19+AV19+BB19+BH19+BN19</f>
        <v>420736.30000000005</v>
      </c>
      <c r="BU19" s="29">
        <f t="shared" si="8"/>
        <v>78.32664998622376</v>
      </c>
      <c r="BV19" s="33">
        <f t="shared" si="9"/>
        <v>107.57547787311945</v>
      </c>
    </row>
    <row r="20" spans="1:74" s="42" customFormat="1" ht="20.25" customHeight="1">
      <c r="A20" s="27">
        <v>15</v>
      </c>
      <c r="B20" s="27" t="s">
        <v>24</v>
      </c>
      <c r="C20" s="20"/>
      <c r="D20" s="20"/>
      <c r="E20" s="20"/>
      <c r="F20" s="28"/>
      <c r="G20" s="29"/>
      <c r="H20" s="29"/>
      <c r="I20" s="20">
        <v>48732</v>
      </c>
      <c r="J20" s="20">
        <f t="shared" si="3"/>
        <v>48732</v>
      </c>
      <c r="K20" s="20">
        <v>24366</v>
      </c>
      <c r="L20" s="28">
        <v>24364.38</v>
      </c>
      <c r="M20" s="29">
        <f t="shared" si="4"/>
        <v>49.99667569564147</v>
      </c>
      <c r="N20" s="29">
        <f t="shared" si="5"/>
        <v>99.99335139128294</v>
      </c>
      <c r="O20" s="29"/>
      <c r="P20" s="29"/>
      <c r="Q20" s="29"/>
      <c r="R20" s="28"/>
      <c r="S20" s="29"/>
      <c r="T20" s="29"/>
      <c r="U20" s="20"/>
      <c r="V20" s="20"/>
      <c r="W20" s="29"/>
      <c r="X20" s="28"/>
      <c r="Y20" s="29"/>
      <c r="Z20" s="29"/>
      <c r="AA20" s="29"/>
      <c r="AB20" s="29"/>
      <c r="AC20" s="20"/>
      <c r="AD20" s="28"/>
      <c r="AE20" s="29"/>
      <c r="AF20" s="29"/>
      <c r="AG20" s="29"/>
      <c r="AH20" s="29"/>
      <c r="AI20" s="20"/>
      <c r="AJ20" s="28"/>
      <c r="AK20" s="29"/>
      <c r="AL20" s="29"/>
      <c r="AM20" s="29"/>
      <c r="AN20" s="20"/>
      <c r="AO20" s="20"/>
      <c r="AP20" s="28"/>
      <c r="AQ20" s="29"/>
      <c r="AR20" s="33"/>
      <c r="AS20" s="20"/>
      <c r="AT20" s="20"/>
      <c r="AU20" s="20"/>
      <c r="AV20" s="28">
        <f>1.15+102094.78</f>
        <v>102095.93</v>
      </c>
      <c r="AW20" s="20"/>
      <c r="AX20" s="20"/>
      <c r="AY20" s="29"/>
      <c r="AZ20" s="29"/>
      <c r="BA20" s="20"/>
      <c r="BB20" s="28"/>
      <c r="BC20" s="29"/>
      <c r="BD20" s="29"/>
      <c r="BE20" s="29"/>
      <c r="BF20" s="29"/>
      <c r="BG20" s="29"/>
      <c r="BH20" s="28"/>
      <c r="BI20" s="29"/>
      <c r="BJ20" s="29"/>
      <c r="BK20" s="29"/>
      <c r="BL20" s="29"/>
      <c r="BM20" s="40"/>
      <c r="BN20" s="28"/>
      <c r="BO20" s="29"/>
      <c r="BP20" s="29"/>
      <c r="BQ20" s="20">
        <f t="shared" si="1"/>
        <v>48732</v>
      </c>
      <c r="BR20" s="20">
        <f t="shared" si="1"/>
        <v>48732</v>
      </c>
      <c r="BS20" s="20">
        <f t="shared" si="13"/>
        <v>24366</v>
      </c>
      <c r="BT20" s="28">
        <f t="shared" si="2"/>
        <v>126460.31</v>
      </c>
      <c r="BU20" s="29">
        <f t="shared" si="8"/>
        <v>259.5015800705902</v>
      </c>
      <c r="BV20" s="33">
        <f t="shared" si="9"/>
        <v>519.0031601411804</v>
      </c>
    </row>
    <row r="21" spans="1:74" s="42" customFormat="1" ht="20.25" customHeight="1">
      <c r="A21" s="27">
        <v>16</v>
      </c>
      <c r="B21" s="27" t="s">
        <v>25</v>
      </c>
      <c r="C21" s="20"/>
      <c r="D21" s="20"/>
      <c r="E21" s="20"/>
      <c r="F21" s="28"/>
      <c r="G21" s="29"/>
      <c r="H21" s="29"/>
      <c r="I21" s="20">
        <v>27871</v>
      </c>
      <c r="J21" s="20">
        <f t="shared" si="3"/>
        <v>27871</v>
      </c>
      <c r="K21" s="20">
        <v>14843.72</v>
      </c>
      <c r="L21" s="28">
        <v>0</v>
      </c>
      <c r="M21" s="29">
        <f t="shared" si="4"/>
        <v>0</v>
      </c>
      <c r="N21" s="29">
        <f t="shared" si="5"/>
        <v>0</v>
      </c>
      <c r="O21" s="29"/>
      <c r="P21" s="29"/>
      <c r="Q21" s="29"/>
      <c r="R21" s="28"/>
      <c r="S21" s="29"/>
      <c r="T21" s="29"/>
      <c r="U21" s="20">
        <v>9016</v>
      </c>
      <c r="V21" s="20">
        <f t="shared" si="10"/>
        <v>9016</v>
      </c>
      <c r="W21" s="29">
        <v>3005</v>
      </c>
      <c r="X21" s="28">
        <v>16518.14</v>
      </c>
      <c r="Y21" s="29">
        <f t="shared" si="11"/>
        <v>183.2091836734694</v>
      </c>
      <c r="Z21" s="29">
        <f t="shared" si="12"/>
        <v>549.6885191347753</v>
      </c>
      <c r="AA21" s="29"/>
      <c r="AB21" s="29"/>
      <c r="AC21" s="20"/>
      <c r="AD21" s="28"/>
      <c r="AE21" s="29"/>
      <c r="AF21" s="29"/>
      <c r="AG21" s="29"/>
      <c r="AH21" s="29"/>
      <c r="AI21" s="20"/>
      <c r="AJ21" s="28"/>
      <c r="AK21" s="29"/>
      <c r="AL21" s="29"/>
      <c r="AM21" s="29"/>
      <c r="AN21" s="20"/>
      <c r="AO21" s="20"/>
      <c r="AP21" s="28"/>
      <c r="AQ21" s="29"/>
      <c r="AR21" s="33"/>
      <c r="AS21" s="20"/>
      <c r="AT21" s="20"/>
      <c r="AU21" s="20"/>
      <c r="AV21" s="28">
        <v>40000</v>
      </c>
      <c r="AW21" s="20"/>
      <c r="AX21" s="20"/>
      <c r="AY21" s="29">
        <v>15000</v>
      </c>
      <c r="AZ21" s="29">
        <f>AY21</f>
        <v>15000</v>
      </c>
      <c r="BA21" s="20">
        <v>9514.3</v>
      </c>
      <c r="BB21" s="28">
        <v>5741.48</v>
      </c>
      <c r="BC21" s="29">
        <f t="shared" si="6"/>
        <v>38.276533333333326</v>
      </c>
      <c r="BD21" s="29">
        <f t="shared" si="7"/>
        <v>60.34579527658367</v>
      </c>
      <c r="BE21" s="29"/>
      <c r="BF21" s="29"/>
      <c r="BG21" s="29"/>
      <c r="BH21" s="28">
        <v>13289.09</v>
      </c>
      <c r="BI21" s="29"/>
      <c r="BJ21" s="29"/>
      <c r="BK21" s="20"/>
      <c r="BL21" s="20"/>
      <c r="BM21" s="20"/>
      <c r="BN21" s="28"/>
      <c r="BO21" s="29"/>
      <c r="BP21" s="29"/>
      <c r="BQ21" s="20">
        <f t="shared" si="1"/>
        <v>51887</v>
      </c>
      <c r="BR21" s="20">
        <f t="shared" si="1"/>
        <v>51887</v>
      </c>
      <c r="BS21" s="20">
        <f t="shared" si="13"/>
        <v>27363.02</v>
      </c>
      <c r="BT21" s="28">
        <f t="shared" si="2"/>
        <v>75548.70999999999</v>
      </c>
      <c r="BU21" s="29">
        <f t="shared" si="8"/>
        <v>145.60238595409254</v>
      </c>
      <c r="BV21" s="33">
        <f t="shared" si="9"/>
        <v>276.09785031038234</v>
      </c>
    </row>
    <row r="22" spans="1:74" s="42" customFormat="1" ht="20.25" customHeight="1">
      <c r="A22" s="27">
        <v>17</v>
      </c>
      <c r="B22" s="27" t="s">
        <v>26</v>
      </c>
      <c r="C22" s="20">
        <v>0</v>
      </c>
      <c r="D22" s="20">
        <v>2231</v>
      </c>
      <c r="E22" s="20">
        <v>2231</v>
      </c>
      <c r="F22" s="28">
        <v>9351.61</v>
      </c>
      <c r="G22" s="29">
        <f t="shared" si="14"/>
        <v>419.1667413715823</v>
      </c>
      <c r="H22" s="29">
        <f t="shared" si="15"/>
        <v>419.1667413715823</v>
      </c>
      <c r="I22" s="20">
        <v>0</v>
      </c>
      <c r="J22" s="20">
        <v>4747</v>
      </c>
      <c r="K22" s="20">
        <v>4747</v>
      </c>
      <c r="L22" s="28">
        <v>11869.3</v>
      </c>
      <c r="M22" s="29">
        <f t="shared" si="4"/>
        <v>250.03791868548558</v>
      </c>
      <c r="N22" s="29">
        <f t="shared" si="5"/>
        <v>250.03791868548558</v>
      </c>
      <c r="O22" s="29"/>
      <c r="P22" s="29"/>
      <c r="Q22" s="29"/>
      <c r="R22" s="28"/>
      <c r="S22" s="29"/>
      <c r="T22" s="29"/>
      <c r="U22" s="20"/>
      <c r="V22" s="20"/>
      <c r="W22" s="29"/>
      <c r="X22" s="28"/>
      <c r="Y22" s="29"/>
      <c r="Z22" s="29"/>
      <c r="AA22" s="29"/>
      <c r="AB22" s="29"/>
      <c r="AC22" s="20"/>
      <c r="AD22" s="28"/>
      <c r="AE22" s="29"/>
      <c r="AF22" s="29"/>
      <c r="AG22" s="29"/>
      <c r="AH22" s="29"/>
      <c r="AI22" s="20"/>
      <c r="AJ22" s="28"/>
      <c r="AK22" s="29"/>
      <c r="AL22" s="29"/>
      <c r="AM22" s="29"/>
      <c r="AN22" s="20"/>
      <c r="AO22" s="20"/>
      <c r="AP22" s="28"/>
      <c r="AQ22" s="29"/>
      <c r="AR22" s="33"/>
      <c r="AS22" s="20">
        <v>0</v>
      </c>
      <c r="AT22" s="20">
        <v>368897</v>
      </c>
      <c r="AU22" s="20">
        <v>368897</v>
      </c>
      <c r="AV22" s="28">
        <v>368864.69</v>
      </c>
      <c r="AW22" s="20">
        <f>AV22/AT22*100</f>
        <v>99.99124145764264</v>
      </c>
      <c r="AX22" s="20">
        <f>AV22/AU22*100</f>
        <v>99.99124145764264</v>
      </c>
      <c r="AY22" s="29">
        <v>18298</v>
      </c>
      <c r="AZ22" s="29">
        <f>AY22</f>
        <v>18298</v>
      </c>
      <c r="BA22" s="20">
        <v>9149</v>
      </c>
      <c r="BB22" s="28">
        <v>0</v>
      </c>
      <c r="BC22" s="29">
        <f t="shared" si="6"/>
        <v>0</v>
      </c>
      <c r="BD22" s="29">
        <f t="shared" si="7"/>
        <v>0</v>
      </c>
      <c r="BE22" s="29"/>
      <c r="BF22" s="29"/>
      <c r="BG22" s="29"/>
      <c r="BH22" s="28"/>
      <c r="BI22" s="29"/>
      <c r="BJ22" s="29"/>
      <c r="BK22" s="29"/>
      <c r="BL22" s="29"/>
      <c r="BM22" s="40"/>
      <c r="BN22" s="28"/>
      <c r="BO22" s="29"/>
      <c r="BP22" s="29"/>
      <c r="BQ22" s="20">
        <f t="shared" si="1"/>
        <v>18298</v>
      </c>
      <c r="BR22" s="20">
        <f t="shared" si="1"/>
        <v>394173</v>
      </c>
      <c r="BS22" s="20">
        <f t="shared" si="13"/>
        <v>385024</v>
      </c>
      <c r="BT22" s="28">
        <f t="shared" si="2"/>
        <v>390085.6</v>
      </c>
      <c r="BU22" s="29">
        <f t="shared" si="8"/>
        <v>98.9630441455909</v>
      </c>
      <c r="BV22" s="33">
        <f t="shared" si="9"/>
        <v>101.31461934840425</v>
      </c>
    </row>
    <row r="23" spans="1:74" s="42" customFormat="1" ht="20.25" customHeight="1">
      <c r="A23" s="27">
        <v>18</v>
      </c>
      <c r="B23" s="27" t="s">
        <v>27</v>
      </c>
      <c r="C23" s="20"/>
      <c r="D23" s="20"/>
      <c r="E23" s="20"/>
      <c r="F23" s="28"/>
      <c r="G23" s="29"/>
      <c r="H23" s="29"/>
      <c r="I23" s="20">
        <v>135675</v>
      </c>
      <c r="J23" s="20">
        <v>27627</v>
      </c>
      <c r="K23" s="20">
        <v>13812</v>
      </c>
      <c r="L23" s="28">
        <v>7411.5</v>
      </c>
      <c r="M23" s="29">
        <f t="shared" si="4"/>
        <v>26.82701704853947</v>
      </c>
      <c r="N23" s="29">
        <f t="shared" si="5"/>
        <v>53.6598609904431</v>
      </c>
      <c r="O23" s="29"/>
      <c r="P23" s="29"/>
      <c r="Q23" s="29"/>
      <c r="R23" s="28"/>
      <c r="S23" s="29"/>
      <c r="T23" s="29"/>
      <c r="U23" s="20">
        <v>18143</v>
      </c>
      <c r="V23" s="20">
        <f t="shared" si="10"/>
        <v>18143</v>
      </c>
      <c r="W23" s="29">
        <v>9070</v>
      </c>
      <c r="X23" s="28">
        <v>8541.47</v>
      </c>
      <c r="Y23" s="29">
        <f t="shared" si="11"/>
        <v>47.07859780631648</v>
      </c>
      <c r="Z23" s="29">
        <f t="shared" si="12"/>
        <v>94.17276736493936</v>
      </c>
      <c r="AA23" s="29"/>
      <c r="AB23" s="29"/>
      <c r="AC23" s="20"/>
      <c r="AD23" s="28"/>
      <c r="AE23" s="29"/>
      <c r="AF23" s="29"/>
      <c r="AG23" s="29"/>
      <c r="AH23" s="29"/>
      <c r="AI23" s="20"/>
      <c r="AJ23" s="28"/>
      <c r="AK23" s="29"/>
      <c r="AL23" s="29"/>
      <c r="AM23" s="29"/>
      <c r="AN23" s="20"/>
      <c r="AO23" s="20"/>
      <c r="AP23" s="28"/>
      <c r="AQ23" s="29"/>
      <c r="AR23" s="33"/>
      <c r="AS23" s="20"/>
      <c r="AT23" s="20"/>
      <c r="AU23" s="20"/>
      <c r="AV23" s="28"/>
      <c r="AW23" s="20"/>
      <c r="AX23" s="20"/>
      <c r="AY23" s="29">
        <v>0</v>
      </c>
      <c r="AZ23" s="29">
        <v>108048</v>
      </c>
      <c r="BA23" s="20">
        <v>36978</v>
      </c>
      <c r="BB23" s="28">
        <v>7491.49</v>
      </c>
      <c r="BC23" s="29">
        <f t="shared" si="6"/>
        <v>6.933483266696284</v>
      </c>
      <c r="BD23" s="29">
        <f t="shared" si="7"/>
        <v>20.259316350262317</v>
      </c>
      <c r="BE23" s="29"/>
      <c r="BF23" s="29"/>
      <c r="BG23" s="29"/>
      <c r="BH23" s="28">
        <v>21172.1</v>
      </c>
      <c r="BI23" s="29"/>
      <c r="BJ23" s="29"/>
      <c r="BK23" s="29"/>
      <c r="BL23" s="29"/>
      <c r="BM23" s="40"/>
      <c r="BN23" s="28"/>
      <c r="BO23" s="29"/>
      <c r="BP23" s="29"/>
      <c r="BQ23" s="20">
        <f t="shared" si="1"/>
        <v>153818</v>
      </c>
      <c r="BR23" s="20">
        <f t="shared" si="1"/>
        <v>153818</v>
      </c>
      <c r="BS23" s="20">
        <f t="shared" si="13"/>
        <v>59860</v>
      </c>
      <c r="BT23" s="28">
        <f t="shared" si="2"/>
        <v>44616.56</v>
      </c>
      <c r="BU23" s="29">
        <f t="shared" si="8"/>
        <v>29.006072111196346</v>
      </c>
      <c r="BV23" s="33">
        <f t="shared" si="9"/>
        <v>74.53484797861677</v>
      </c>
    </row>
    <row r="24" spans="1:74" s="42" customFormat="1" ht="20.25" customHeight="1">
      <c r="A24" s="27">
        <v>0</v>
      </c>
      <c r="B24" s="27" t="s">
        <v>28</v>
      </c>
      <c r="C24" s="20"/>
      <c r="D24" s="20"/>
      <c r="E24" s="20"/>
      <c r="F24" s="28"/>
      <c r="G24" s="29"/>
      <c r="H24" s="29"/>
      <c r="I24" s="20"/>
      <c r="J24" s="20"/>
      <c r="K24" s="20"/>
      <c r="L24" s="28"/>
      <c r="M24" s="29"/>
      <c r="N24" s="29"/>
      <c r="O24" s="29"/>
      <c r="P24" s="29"/>
      <c r="Q24" s="29"/>
      <c r="R24" s="28"/>
      <c r="S24" s="29"/>
      <c r="T24" s="29"/>
      <c r="U24" s="20">
        <v>6060</v>
      </c>
      <c r="V24" s="20">
        <f t="shared" si="10"/>
        <v>6060</v>
      </c>
      <c r="W24" s="29">
        <v>0</v>
      </c>
      <c r="X24" s="28">
        <v>0</v>
      </c>
      <c r="Y24" s="29">
        <f t="shared" si="11"/>
        <v>0</v>
      </c>
      <c r="Z24" s="29"/>
      <c r="AA24" s="29"/>
      <c r="AB24" s="20">
        <v>191879.94</v>
      </c>
      <c r="AC24" s="20">
        <v>191879.94</v>
      </c>
      <c r="AD24" s="28">
        <v>191879.94</v>
      </c>
      <c r="AE24" s="29">
        <f>AD24/AB24*100</f>
        <v>100</v>
      </c>
      <c r="AF24" s="29">
        <f>AD24/AC24*100</f>
        <v>100</v>
      </c>
      <c r="AG24" s="29">
        <v>0</v>
      </c>
      <c r="AH24" s="29">
        <v>47500</v>
      </c>
      <c r="AI24" s="20">
        <v>47500</v>
      </c>
      <c r="AJ24" s="28">
        <v>47500</v>
      </c>
      <c r="AK24" s="29">
        <f>AJ24/AH24*100</f>
        <v>100</v>
      </c>
      <c r="AL24" s="29">
        <f>AJ24/AI24*100</f>
        <v>100</v>
      </c>
      <c r="AM24" s="29">
        <f>AA24+AG24</f>
        <v>0</v>
      </c>
      <c r="AN24" s="20">
        <f>AB24+AH24</f>
        <v>239379.94</v>
      </c>
      <c r="AO24" s="20">
        <f>AI24+AC24</f>
        <v>239379.94</v>
      </c>
      <c r="AP24" s="28">
        <f>AJ24+AD24</f>
        <v>239379.94</v>
      </c>
      <c r="AQ24" s="29">
        <f>AP24/AN24*100</f>
        <v>100</v>
      </c>
      <c r="AR24" s="33">
        <f>AP24/AO24*100</f>
        <v>100</v>
      </c>
      <c r="AS24" s="20"/>
      <c r="AT24" s="20"/>
      <c r="AU24" s="20"/>
      <c r="AV24" s="28"/>
      <c r="AW24" s="20"/>
      <c r="AX24" s="20"/>
      <c r="AY24" s="29">
        <v>0</v>
      </c>
      <c r="AZ24" s="29">
        <v>333.7</v>
      </c>
      <c r="BA24" s="20">
        <v>333.7</v>
      </c>
      <c r="BB24" s="28">
        <v>333.7</v>
      </c>
      <c r="BC24" s="29">
        <f t="shared" si="6"/>
        <v>100</v>
      </c>
      <c r="BD24" s="29">
        <f t="shared" si="7"/>
        <v>100</v>
      </c>
      <c r="BE24" s="29"/>
      <c r="BF24" s="29"/>
      <c r="BG24" s="29"/>
      <c r="BH24" s="28"/>
      <c r="BI24" s="29"/>
      <c r="BJ24" s="29"/>
      <c r="BK24" s="29"/>
      <c r="BL24" s="29"/>
      <c r="BM24" s="40"/>
      <c r="BN24" s="28"/>
      <c r="BO24" s="29"/>
      <c r="BP24" s="29"/>
      <c r="BQ24" s="20">
        <f t="shared" si="1"/>
        <v>6060</v>
      </c>
      <c r="BR24" s="20">
        <f t="shared" si="1"/>
        <v>245773.64</v>
      </c>
      <c r="BS24" s="20">
        <f t="shared" si="13"/>
        <v>239713.64</v>
      </c>
      <c r="BT24" s="28">
        <f t="shared" si="2"/>
        <v>239713.64</v>
      </c>
      <c r="BU24" s="29">
        <f t="shared" si="8"/>
        <v>97.53431653614277</v>
      </c>
      <c r="BV24" s="33">
        <f t="shared" si="9"/>
        <v>100</v>
      </c>
    </row>
    <row r="25" spans="1:74" s="43" customFormat="1" ht="22.5" customHeight="1">
      <c r="A25" s="19"/>
      <c r="B25" s="19" t="s">
        <v>39</v>
      </c>
      <c r="C25" s="26">
        <f>SUM(C6:C24)</f>
        <v>70341</v>
      </c>
      <c r="D25" s="26">
        <f>SUM(D6:D24)</f>
        <v>114808.9</v>
      </c>
      <c r="E25" s="26">
        <f>SUM(E6:E24)</f>
        <v>81497.9</v>
      </c>
      <c r="F25" s="34">
        <f>SUM(F6:F24)</f>
        <v>113013</v>
      </c>
      <c r="G25" s="36">
        <f t="shared" si="14"/>
        <v>98.43574844807328</v>
      </c>
      <c r="H25" s="36">
        <f t="shared" si="15"/>
        <v>138.66983075637535</v>
      </c>
      <c r="I25" s="26">
        <f>SUM(I6:I24)</f>
        <v>2317292</v>
      </c>
      <c r="J25" s="26">
        <f>SUM(J6:J24)</f>
        <v>2262539</v>
      </c>
      <c r="K25" s="26">
        <f>SUM(K6:K24)</f>
        <v>1199847.52</v>
      </c>
      <c r="L25" s="34">
        <f>SUM(L6:L24)</f>
        <v>1227943.5199999998</v>
      </c>
      <c r="M25" s="36">
        <f t="shared" si="4"/>
        <v>54.272811209000146</v>
      </c>
      <c r="N25" s="36">
        <f t="shared" si="5"/>
        <v>102.34163087656336</v>
      </c>
      <c r="O25" s="36"/>
      <c r="P25" s="36"/>
      <c r="Q25" s="26"/>
      <c r="R25" s="34"/>
      <c r="S25" s="36"/>
      <c r="T25" s="36"/>
      <c r="U25" s="26">
        <f>SUM(U6:U24)</f>
        <v>643439</v>
      </c>
      <c r="V25" s="26">
        <f>SUM(V6:V24)</f>
        <v>523439</v>
      </c>
      <c r="W25" s="26">
        <f>SUM(W6:W24)</f>
        <v>68571</v>
      </c>
      <c r="X25" s="34">
        <f>SUM(X6:X24)</f>
        <v>85026.54999999999</v>
      </c>
      <c r="Y25" s="36">
        <f t="shared" si="11"/>
        <v>16.24383165946748</v>
      </c>
      <c r="Z25" s="36">
        <f t="shared" si="12"/>
        <v>123.9978270697525</v>
      </c>
      <c r="AA25" s="26">
        <f>SUM(AA6:AA24)</f>
        <v>349979</v>
      </c>
      <c r="AB25" s="26">
        <f>SUM(AB6:AB24)</f>
        <v>1473002.3199999998</v>
      </c>
      <c r="AC25" s="26">
        <f>SUM(AC6:AC24)</f>
        <v>1373002.3199999998</v>
      </c>
      <c r="AD25" s="34">
        <f>SUM(AD6:AD24)</f>
        <v>1059319.79</v>
      </c>
      <c r="AE25" s="36">
        <f>AD25/AB25*100</f>
        <v>71.91569053333197</v>
      </c>
      <c r="AF25" s="36">
        <f>AD25/AC25*100</f>
        <v>77.15353241355048</v>
      </c>
      <c r="AG25" s="36">
        <f>SUM(AG6:AG24)</f>
        <v>248905</v>
      </c>
      <c r="AH25" s="36">
        <f>SUM(AH6:AH24)</f>
        <v>451220</v>
      </c>
      <c r="AI25" s="26">
        <f>SUM(AI6:AI24)</f>
        <v>326677</v>
      </c>
      <c r="AJ25" s="34">
        <f>SUM(AJ6:AJ24)</f>
        <v>122277.53</v>
      </c>
      <c r="AK25" s="36">
        <f>AJ25/AH25*100</f>
        <v>27.099315189929523</v>
      </c>
      <c r="AL25" s="36">
        <f>AJ25/AI25*100</f>
        <v>37.43071290602032</v>
      </c>
      <c r="AM25" s="26">
        <f>SUM(AM6:AM24)</f>
        <v>598884</v>
      </c>
      <c r="AN25" s="26">
        <f>SUM(AN6:AN24)</f>
        <v>1217479.32</v>
      </c>
      <c r="AO25" s="26">
        <f>SUM(AO6:AO24)</f>
        <v>992936.3200000001</v>
      </c>
      <c r="AP25" s="34">
        <f>SUM(AP6:AP24)</f>
        <v>1181597.32</v>
      </c>
      <c r="AQ25" s="36">
        <f>AP25/AN25*100</f>
        <v>97.0527630810189</v>
      </c>
      <c r="AR25" s="25">
        <f>AP25/AO25*100</f>
        <v>119.00031212474936</v>
      </c>
      <c r="AS25" s="26">
        <f>SUM(AS6:AS24)</f>
        <v>0</v>
      </c>
      <c r="AT25" s="26">
        <f>SUM(AT6:AT24)</f>
        <v>516287.66000000003</v>
      </c>
      <c r="AU25" s="26">
        <f>SUM(AU6:AU24)</f>
        <v>516287.66000000003</v>
      </c>
      <c r="AV25" s="34">
        <f>SUM(AV6:AV24)</f>
        <v>689175.8200000001</v>
      </c>
      <c r="AW25" s="26">
        <f>AV25/AT25*100</f>
        <v>133.4867891283708</v>
      </c>
      <c r="AX25" s="26">
        <f>AV25/AU25*100</f>
        <v>133.4867891283708</v>
      </c>
      <c r="AY25" s="36">
        <f>SUM(AY6:AY24)</f>
        <v>1105318</v>
      </c>
      <c r="AZ25" s="26">
        <f>SUM(AZ6:AZ24)</f>
        <v>1537190.91</v>
      </c>
      <c r="BA25" s="38">
        <f>SUM(BA6:BA24)</f>
        <v>1013854.21</v>
      </c>
      <c r="BB25" s="34">
        <f>SUM(BB6:BB24)</f>
        <v>1062145.5099999998</v>
      </c>
      <c r="BC25" s="36">
        <f t="shared" si="6"/>
        <v>69.09652555777862</v>
      </c>
      <c r="BD25" s="36">
        <f t="shared" si="7"/>
        <v>104.76314045191958</v>
      </c>
      <c r="BE25" s="36">
        <f>SUM(BE6:BE24)</f>
        <v>0</v>
      </c>
      <c r="BF25" s="36">
        <f>SUM(BF6:BF24)</f>
        <v>6000</v>
      </c>
      <c r="BG25" s="26">
        <f>SUM(BG6:BG24)</f>
        <v>6000</v>
      </c>
      <c r="BH25" s="34">
        <f>SUM(BH6:BH24)</f>
        <v>68675.59</v>
      </c>
      <c r="BI25" s="36">
        <f>BH25/BF25*100</f>
        <v>1144.5931666666665</v>
      </c>
      <c r="BJ25" s="36">
        <f>BH25/BG25*100</f>
        <v>1144.5931666666665</v>
      </c>
      <c r="BK25" s="26">
        <v>0</v>
      </c>
      <c r="BL25" s="26">
        <v>0</v>
      </c>
      <c r="BM25" s="26">
        <f>SUM(BM6:BM24)</f>
        <v>0</v>
      </c>
      <c r="BN25" s="34">
        <f>SUM(BN6:BN24)</f>
        <v>0</v>
      </c>
      <c r="BO25" s="36"/>
      <c r="BP25" s="36"/>
      <c r="BQ25" s="26">
        <f>SUM(BQ6:BQ24)</f>
        <v>4735274</v>
      </c>
      <c r="BR25" s="26">
        <f>SUM(BR6:BR24)</f>
        <v>6884487.79</v>
      </c>
      <c r="BS25" s="26">
        <f>SUM(BS6:BS24)</f>
        <v>4585737.609999999</v>
      </c>
      <c r="BT25" s="35">
        <f>SUM(BT6:BT24)</f>
        <v>4427577.3100000005</v>
      </c>
      <c r="BU25" s="36">
        <f t="shared" si="8"/>
        <v>64.31237072467813</v>
      </c>
      <c r="BV25" s="25">
        <f t="shared" si="9"/>
        <v>96.55103903775256</v>
      </c>
    </row>
    <row r="26" spans="1:74" s="44" customFormat="1" ht="22.5" customHeight="1">
      <c r="A26" s="27"/>
      <c r="B26" s="27" t="s">
        <v>37</v>
      </c>
      <c r="C26" s="20">
        <v>11405764</v>
      </c>
      <c r="D26" s="20">
        <v>36232705.5</v>
      </c>
      <c r="E26" s="20">
        <v>28060028.5</v>
      </c>
      <c r="F26" s="28">
        <v>28007223</v>
      </c>
      <c r="G26" s="29">
        <f t="shared" si="14"/>
        <v>77.29818299105486</v>
      </c>
      <c r="H26" s="29">
        <f t="shared" si="15"/>
        <v>99.81181237930674</v>
      </c>
      <c r="I26" s="20">
        <v>334630</v>
      </c>
      <c r="J26" s="20">
        <f t="shared" si="3"/>
        <v>334630</v>
      </c>
      <c r="K26" s="20">
        <v>149277</v>
      </c>
      <c r="L26" s="28">
        <v>149320.84</v>
      </c>
      <c r="M26" s="29">
        <f t="shared" si="4"/>
        <v>44.6226698144219</v>
      </c>
      <c r="N26" s="29">
        <f t="shared" si="5"/>
        <v>100.02936822149427</v>
      </c>
      <c r="O26" s="20">
        <v>3645000</v>
      </c>
      <c r="P26" s="20">
        <f>O26</f>
        <v>3645000</v>
      </c>
      <c r="Q26" s="20">
        <v>1164730</v>
      </c>
      <c r="R26" s="28">
        <v>1022156.46</v>
      </c>
      <c r="S26" s="29">
        <f>R26/P26*100</f>
        <v>28.0427012345679</v>
      </c>
      <c r="T26" s="29">
        <f>R26/Q26*100</f>
        <v>87.75909094811672</v>
      </c>
      <c r="U26" s="20">
        <v>523803</v>
      </c>
      <c r="V26" s="20">
        <f t="shared" si="10"/>
        <v>523803</v>
      </c>
      <c r="W26" s="20">
        <v>420942.85</v>
      </c>
      <c r="X26" s="28">
        <v>420942.85</v>
      </c>
      <c r="Y26" s="29">
        <f t="shared" si="11"/>
        <v>80.36281770054772</v>
      </c>
      <c r="Z26" s="29">
        <f t="shared" si="12"/>
        <v>100</v>
      </c>
      <c r="AA26" s="20">
        <v>5638000</v>
      </c>
      <c r="AB26" s="20">
        <v>5989997.16</v>
      </c>
      <c r="AC26" s="20">
        <v>5989857.16</v>
      </c>
      <c r="AD26" s="28">
        <v>6272052.65</v>
      </c>
      <c r="AE26" s="29">
        <f>AD26/AB26*100</f>
        <v>104.70877502052105</v>
      </c>
      <c r="AF26" s="29">
        <f>AD26/AC26*100</f>
        <v>104.71122236243777</v>
      </c>
      <c r="AG26" s="29">
        <v>600000</v>
      </c>
      <c r="AH26" s="29">
        <v>6842391</v>
      </c>
      <c r="AI26" s="20">
        <v>6344391</v>
      </c>
      <c r="AJ26" s="28">
        <v>6301226.55</v>
      </c>
      <c r="AK26" s="29">
        <f>AJ26/AH26*100</f>
        <v>92.09100371492947</v>
      </c>
      <c r="AL26" s="29">
        <f>AJ26/AI26*100</f>
        <v>99.31964391854159</v>
      </c>
      <c r="AM26" s="20">
        <f>AA26+AG26</f>
        <v>6238000</v>
      </c>
      <c r="AN26" s="20">
        <f>AB26+AH26</f>
        <v>12832388.16</v>
      </c>
      <c r="AO26" s="20">
        <f>AI26+AC26</f>
        <v>12334248.16</v>
      </c>
      <c r="AP26" s="30">
        <f>AJ26+AD26</f>
        <v>12573279.2</v>
      </c>
      <c r="AQ26" s="29">
        <f>AP26/AN26*100</f>
        <v>97.98082043054409</v>
      </c>
      <c r="AR26" s="33">
        <f>AP26/AO26*100</f>
        <v>101.93794576612443</v>
      </c>
      <c r="AS26" s="20">
        <v>0</v>
      </c>
      <c r="AT26" s="20">
        <f>AS26</f>
        <v>0</v>
      </c>
      <c r="AU26" s="20">
        <v>0</v>
      </c>
      <c r="AV26" s="28">
        <v>42281.66</v>
      </c>
      <c r="AW26" s="20"/>
      <c r="AX26" s="20"/>
      <c r="AY26" s="20">
        <v>5002</v>
      </c>
      <c r="AZ26" s="20">
        <v>5449.62</v>
      </c>
      <c r="BA26" s="20">
        <v>5449.62</v>
      </c>
      <c r="BB26" s="28">
        <v>8906.45</v>
      </c>
      <c r="BC26" s="29">
        <f t="shared" si="6"/>
        <v>163.43249621074497</v>
      </c>
      <c r="BD26" s="29">
        <f t="shared" si="7"/>
        <v>163.43249621074497</v>
      </c>
      <c r="BE26" s="20">
        <v>911168</v>
      </c>
      <c r="BF26" s="20">
        <v>911168</v>
      </c>
      <c r="BG26" s="20">
        <v>234184</v>
      </c>
      <c r="BH26" s="28">
        <v>362167.09</v>
      </c>
      <c r="BI26" s="29">
        <f>BH26/BF26*100</f>
        <v>39.747564664255115</v>
      </c>
      <c r="BJ26" s="29">
        <f>BH26/BG26*100</f>
        <v>154.650655040481</v>
      </c>
      <c r="BK26" s="20">
        <v>0</v>
      </c>
      <c r="BL26" s="20">
        <v>9610</v>
      </c>
      <c r="BM26" s="20">
        <v>9610</v>
      </c>
      <c r="BN26" s="28">
        <v>9610</v>
      </c>
      <c r="BO26" s="29">
        <f>BN26/BL26*100</f>
        <v>100</v>
      </c>
      <c r="BP26" s="29">
        <f>BN26/BM26*100</f>
        <v>100</v>
      </c>
      <c r="BQ26" s="20">
        <f>C26+I26+O26+U26+AM26+AS26+AY26+BE26+BK26</f>
        <v>23063367</v>
      </c>
      <c r="BR26" s="20">
        <f>D26+J26+P26+V26+AN26+AT26+AZ26+BF26+BL26</f>
        <v>54494754.279999994</v>
      </c>
      <c r="BS26" s="20">
        <f>BM26+BG26+BA26+AU26+AO26+W26+Q26+K26+E26</f>
        <v>42378470.129999995</v>
      </c>
      <c r="BT26" s="28">
        <f>F26+L26+R26+X26+AP26+AV26+BB26+BH26+BN26</f>
        <v>42595887.550000004</v>
      </c>
      <c r="BU26" s="29">
        <f t="shared" si="8"/>
        <v>78.16511536346725</v>
      </c>
      <c r="BV26" s="33">
        <f t="shared" si="9"/>
        <v>100.51303744409145</v>
      </c>
    </row>
    <row r="27" spans="1:74" s="43" customFormat="1" ht="25.5">
      <c r="A27" s="19"/>
      <c r="B27" s="19" t="s">
        <v>54</v>
      </c>
      <c r="C27" s="26">
        <f>C25+C26</f>
        <v>11476105</v>
      </c>
      <c r="D27" s="26">
        <f>D25+D26</f>
        <v>36347514.4</v>
      </c>
      <c r="E27" s="26">
        <f>E26+E25</f>
        <v>28141526.4</v>
      </c>
      <c r="F27" s="34">
        <f>F25+F26</f>
        <v>28120236</v>
      </c>
      <c r="G27" s="36">
        <f t="shared" si="14"/>
        <v>77.36494905962539</v>
      </c>
      <c r="H27" s="36">
        <f t="shared" si="15"/>
        <v>99.92434525513158</v>
      </c>
      <c r="I27" s="26">
        <f>I25+I26</f>
        <v>2651922</v>
      </c>
      <c r="J27" s="26">
        <f>J25+J26</f>
        <v>2597169</v>
      </c>
      <c r="K27" s="26">
        <f>K26+K25</f>
        <v>1349124.52</v>
      </c>
      <c r="L27" s="34">
        <f>L25+L26</f>
        <v>1377264.3599999999</v>
      </c>
      <c r="M27" s="36">
        <f t="shared" si="4"/>
        <v>53.02944706332163</v>
      </c>
      <c r="N27" s="36">
        <f t="shared" si="5"/>
        <v>102.08578523204068</v>
      </c>
      <c r="O27" s="26">
        <f>O26</f>
        <v>3645000</v>
      </c>
      <c r="P27" s="26">
        <f>P26</f>
        <v>3645000</v>
      </c>
      <c r="Q27" s="26">
        <f>Q26+Q25</f>
        <v>1164730</v>
      </c>
      <c r="R27" s="34">
        <f>R25+R26</f>
        <v>1022156.46</v>
      </c>
      <c r="S27" s="36">
        <f>R27/P27*100</f>
        <v>28.0427012345679</v>
      </c>
      <c r="T27" s="36">
        <f>R27/Q27*100</f>
        <v>87.75909094811672</v>
      </c>
      <c r="U27" s="26">
        <f>U25+U26</f>
        <v>1167242</v>
      </c>
      <c r="V27" s="26">
        <f>V25+V26</f>
        <v>1047242</v>
      </c>
      <c r="W27" s="26">
        <f>W26+W25</f>
        <v>489513.85</v>
      </c>
      <c r="X27" s="34">
        <f>X25+X26</f>
        <v>505969.39999999997</v>
      </c>
      <c r="Y27" s="36">
        <f t="shared" si="11"/>
        <v>48.314467907131295</v>
      </c>
      <c r="Z27" s="36">
        <f t="shared" si="12"/>
        <v>103.36161070825678</v>
      </c>
      <c r="AA27" s="26">
        <f>AA25+AA26</f>
        <v>5987979</v>
      </c>
      <c r="AB27" s="26">
        <f>AB25+AB26</f>
        <v>7462999.48</v>
      </c>
      <c r="AC27" s="26">
        <f>AC26+AC25</f>
        <v>7362859.48</v>
      </c>
      <c r="AD27" s="34">
        <f>AD26+AD25</f>
        <v>7331372.44</v>
      </c>
      <c r="AE27" s="36">
        <f>AD27/AB27*100</f>
        <v>98.23627161769546</v>
      </c>
      <c r="AF27" s="36">
        <f>AD27/AC27*100</f>
        <v>99.57235310431322</v>
      </c>
      <c r="AG27" s="36">
        <f>AG25+AG26</f>
        <v>848905</v>
      </c>
      <c r="AH27" s="36">
        <f>AH25+AH26</f>
        <v>7293611</v>
      </c>
      <c r="AI27" s="26">
        <f>AI25+AI26</f>
        <v>6671068</v>
      </c>
      <c r="AJ27" s="34">
        <f>AJ25+AJ26</f>
        <v>6423504.08</v>
      </c>
      <c r="AK27" s="36">
        <f>AJ27/AH27*100</f>
        <v>88.07028617237745</v>
      </c>
      <c r="AL27" s="36">
        <f>AJ27/AI27*100</f>
        <v>96.28899120800448</v>
      </c>
      <c r="AM27" s="26">
        <f>AM25+AM26</f>
        <v>6836884</v>
      </c>
      <c r="AN27" s="26">
        <f>AN25+AN26</f>
        <v>14049867.48</v>
      </c>
      <c r="AO27" s="26">
        <f>AO26+AO25</f>
        <v>13327184.48</v>
      </c>
      <c r="AP27" s="34">
        <f>AJ27+AD27</f>
        <v>13754876.52</v>
      </c>
      <c r="AQ27" s="36">
        <f>AP27/AN27*100</f>
        <v>97.90040041004002</v>
      </c>
      <c r="AR27" s="25">
        <f>AP27/AO27*100</f>
        <v>103.2091702537909</v>
      </c>
      <c r="AS27" s="26">
        <f>AS26+AS25</f>
        <v>0</v>
      </c>
      <c r="AT27" s="26">
        <f>AT26+AT25</f>
        <v>516287.66000000003</v>
      </c>
      <c r="AU27" s="26">
        <f>AU26+AU25</f>
        <v>516287.66000000003</v>
      </c>
      <c r="AV27" s="34">
        <f>AV25+AV26</f>
        <v>731457.4800000001</v>
      </c>
      <c r="AW27" s="26">
        <f>AV27/AT27*100</f>
        <v>141.67634376541173</v>
      </c>
      <c r="AX27" s="26">
        <f>AV27/AU27*100</f>
        <v>141.67634376541173</v>
      </c>
      <c r="AY27" s="36">
        <f>AY25+AY26</f>
        <v>1110320</v>
      </c>
      <c r="AZ27" s="36">
        <f>AZ25+AZ26</f>
        <v>1542640.53</v>
      </c>
      <c r="BA27" s="26">
        <f>BA26+BA25</f>
        <v>1019303.83</v>
      </c>
      <c r="BB27" s="34">
        <f>BB25+BB26</f>
        <v>1071051.9599999997</v>
      </c>
      <c r="BC27" s="36">
        <f t="shared" si="6"/>
        <v>69.42978219300382</v>
      </c>
      <c r="BD27" s="36">
        <f t="shared" si="7"/>
        <v>105.07681110155347</v>
      </c>
      <c r="BE27" s="39">
        <f>BE26+BE25</f>
        <v>911168</v>
      </c>
      <c r="BF27" s="39">
        <f>BF26+BF25</f>
        <v>917168</v>
      </c>
      <c r="BG27" s="26">
        <f>BG26+BG25</f>
        <v>240184</v>
      </c>
      <c r="BH27" s="34">
        <f>BH25+BH26</f>
        <v>430842.68000000005</v>
      </c>
      <c r="BI27" s="36">
        <f>BH27/BF27*100</f>
        <v>46.97532840221203</v>
      </c>
      <c r="BJ27" s="36">
        <f>BH27/BG27*100</f>
        <v>179.3802584685075</v>
      </c>
      <c r="BK27" s="26">
        <f>BK26</f>
        <v>0</v>
      </c>
      <c r="BL27" s="26">
        <f>BL26</f>
        <v>9610</v>
      </c>
      <c r="BM27" s="26">
        <f>BM25+BM26</f>
        <v>9610</v>
      </c>
      <c r="BN27" s="34">
        <f>BN25+BN26</f>
        <v>9610</v>
      </c>
      <c r="BO27" s="36">
        <f>BN27/BL27*100</f>
        <v>100</v>
      </c>
      <c r="BP27" s="36">
        <f>BN27/BM27*100</f>
        <v>100</v>
      </c>
      <c r="BQ27" s="26">
        <f>BQ25+BQ26</f>
        <v>27798641</v>
      </c>
      <c r="BR27" s="26">
        <f>BR25+BR26</f>
        <v>61379242.06999999</v>
      </c>
      <c r="BS27" s="26">
        <f>BS25+BS26</f>
        <v>46964207.739999995</v>
      </c>
      <c r="BT27" s="34">
        <f>BT25+BT26</f>
        <v>47023464.86000001</v>
      </c>
      <c r="BU27" s="36">
        <f t="shared" si="8"/>
        <v>76.61134819223096</v>
      </c>
      <c r="BV27" s="25">
        <f>BT27/BS27*100</f>
        <v>100.12617506576088</v>
      </c>
    </row>
    <row r="28" spans="5:59" ht="20.25">
      <c r="E28" s="2"/>
      <c r="AR28" s="18"/>
      <c r="AS28" s="18"/>
      <c r="AT28" s="18"/>
      <c r="AZ28" s="2"/>
      <c r="BC28" s="4"/>
      <c r="BD28" s="4"/>
      <c r="BE28" s="4"/>
      <c r="BF28" s="4"/>
      <c r="BG28" s="4"/>
    </row>
    <row r="29" spans="5:59" ht="20.25">
      <c r="E29" s="2"/>
      <c r="AC29" s="2"/>
      <c r="AD29" s="2"/>
      <c r="BC29" s="4"/>
      <c r="BD29" s="4"/>
      <c r="BE29" s="4"/>
      <c r="BF29" s="4"/>
      <c r="BG29" s="4"/>
    </row>
  </sheetData>
  <sheetProtection/>
  <mergeCells count="15">
    <mergeCell ref="BQ4:BV4"/>
    <mergeCell ref="BK4:BP4"/>
    <mergeCell ref="BE4:BJ4"/>
    <mergeCell ref="AY4:BD4"/>
    <mergeCell ref="AS4:AX4"/>
    <mergeCell ref="AM4:AR4"/>
    <mergeCell ref="B1:AO1"/>
    <mergeCell ref="B4:B5"/>
    <mergeCell ref="A4:A5"/>
    <mergeCell ref="AG4:AL4"/>
    <mergeCell ref="AA4:AF4"/>
    <mergeCell ref="U4:Z4"/>
    <mergeCell ref="O4:T4"/>
    <mergeCell ref="I4:N4"/>
    <mergeCell ref="C4:H4"/>
  </mergeCells>
  <printOptions horizontalCentered="1"/>
  <pageMargins left="0" right="0" top="0" bottom="0" header="0.15748031496062992" footer="0.15748031496062992"/>
  <pageSetup fitToWidth="6" fitToHeight="1" horizontalDpi="600" verticalDpi="600" orientation="landscape" paperSize="9" scale="98" r:id="rId1"/>
  <colBreaks count="1" manualBreakCount="1">
    <brk id="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7109375" style="1" customWidth="1"/>
    <col min="2" max="2" width="25.7109375" style="1" customWidth="1"/>
    <col min="3" max="3" width="18.28125" style="1" customWidth="1"/>
    <col min="4" max="4" width="17.28125" style="1" customWidth="1"/>
    <col min="5" max="5" width="19.28125" style="1" bestFit="1" customWidth="1"/>
    <col min="6" max="6" width="20.7109375" style="2" customWidth="1"/>
    <col min="7" max="7" width="20.00390625" style="2" customWidth="1"/>
    <col min="8" max="8" width="16.7109375" style="2" customWidth="1"/>
    <col min="9" max="9" width="8.7109375" style="1" customWidth="1"/>
    <col min="10" max="10" width="9.421875" style="1" bestFit="1" customWidth="1"/>
    <col min="11" max="11" width="12.140625" style="1" bestFit="1" customWidth="1"/>
    <col min="12" max="16384" width="9.140625" style="1" customWidth="1"/>
  </cols>
  <sheetData>
    <row r="1" spans="1:10" ht="15" customHeight="1">
      <c r="A1" s="203" t="s">
        <v>97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6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 hidden="1">
      <c r="A4" s="5"/>
      <c r="B4" s="5"/>
      <c r="C4" s="5"/>
      <c r="D4" s="5"/>
      <c r="E4" s="5"/>
      <c r="F4" s="6"/>
      <c r="G4" s="6"/>
      <c r="H4" s="6"/>
      <c r="I4" s="5"/>
      <c r="J4" s="5"/>
    </row>
    <row r="5" spans="1:10" ht="15.75" hidden="1">
      <c r="A5" s="5"/>
      <c r="B5" s="5"/>
      <c r="C5" s="5"/>
      <c r="D5" s="5"/>
      <c r="E5" s="5"/>
      <c r="F5" s="6"/>
      <c r="G5" s="6"/>
      <c r="H5" s="6"/>
      <c r="I5" s="5"/>
      <c r="J5" s="5"/>
    </row>
    <row r="6" spans="1:10" s="45" customFormat="1" ht="21" customHeight="1">
      <c r="A6" s="205" t="s">
        <v>31</v>
      </c>
      <c r="B6" s="204" t="s">
        <v>30</v>
      </c>
      <c r="C6" s="207" t="s">
        <v>33</v>
      </c>
      <c r="D6" s="208"/>
      <c r="E6" s="208"/>
      <c r="F6" s="208"/>
      <c r="G6" s="208"/>
      <c r="H6" s="208"/>
      <c r="I6" s="208"/>
      <c r="J6" s="209"/>
    </row>
    <row r="7" spans="1:10" s="45" customFormat="1" ht="21" customHeight="1">
      <c r="A7" s="205"/>
      <c r="B7" s="204"/>
      <c r="C7" s="210" t="s">
        <v>56</v>
      </c>
      <c r="D7" s="210" t="str">
        <f>налоговые!D5</f>
        <v>Уточненный план на 2017 год</v>
      </c>
      <c r="E7" s="204" t="str">
        <f>налоговые!BG5</f>
        <v>План полугодия</v>
      </c>
      <c r="F7" s="206" t="str">
        <f>налоговые!F5</f>
        <v>факт на 01.07.17</v>
      </c>
      <c r="G7" s="207" t="s">
        <v>49</v>
      </c>
      <c r="H7" s="208"/>
      <c r="I7" s="208"/>
      <c r="J7" s="209"/>
    </row>
    <row r="8" spans="1:10" s="45" customFormat="1" ht="81.75" customHeight="1">
      <c r="A8" s="205"/>
      <c r="B8" s="204"/>
      <c r="C8" s="211"/>
      <c r="D8" s="211"/>
      <c r="E8" s="204"/>
      <c r="F8" s="206"/>
      <c r="G8" s="17" t="s">
        <v>55</v>
      </c>
      <c r="H8" s="16" t="s">
        <v>94</v>
      </c>
      <c r="I8" s="9" t="str">
        <f>неналоговые!BU5</f>
        <v>% исп. к уточн. плану</v>
      </c>
      <c r="J8" s="9" t="str">
        <f>налоговые!H5</f>
        <v>% исп. I полугодия</v>
      </c>
    </row>
    <row r="9" spans="1:10" s="45" customFormat="1" ht="20.25" customHeight="1">
      <c r="A9" s="7">
        <v>1</v>
      </c>
      <c r="B9" s="48" t="s">
        <v>10</v>
      </c>
      <c r="C9" s="49">
        <f>налоговые!BZ6+неналоговые!BQ6</f>
        <v>2824527</v>
      </c>
      <c r="D9" s="49">
        <f>налоговые!CA6+неналоговые!BR6</f>
        <v>2854075</v>
      </c>
      <c r="E9" s="50">
        <f>неналоговые!BS6+налоговые!CB6</f>
        <v>1211171</v>
      </c>
      <c r="F9" s="51">
        <f>неналоговые!BT6+налоговые!CC6</f>
        <v>1270020.5499999998</v>
      </c>
      <c r="G9" s="50">
        <f>F9-C9</f>
        <v>-1554506.4500000002</v>
      </c>
      <c r="H9" s="50">
        <f>F9-E9</f>
        <v>58849.549999999814</v>
      </c>
      <c r="I9" s="52">
        <f>F9/D9*100</f>
        <v>44.49849951385299</v>
      </c>
      <c r="J9" s="53">
        <f>F9/E9*100</f>
        <v>104.85889688574115</v>
      </c>
    </row>
    <row r="10" spans="1:10" s="45" customFormat="1" ht="20.25" customHeight="1">
      <c r="A10" s="7">
        <v>2</v>
      </c>
      <c r="B10" s="48" t="s">
        <v>11</v>
      </c>
      <c r="C10" s="49">
        <f>налоговые!BZ7+неналоговые!BQ7</f>
        <v>4934433</v>
      </c>
      <c r="D10" s="49">
        <f>налоговые!CA7+неналоговые!BR7</f>
        <v>4953547.55</v>
      </c>
      <c r="E10" s="50">
        <f>неналоговые!BS7+налоговые!CB7</f>
        <v>1735149.53</v>
      </c>
      <c r="F10" s="51">
        <f>налоговые!CC7+неналоговые!BT7</f>
        <v>1769007.37</v>
      </c>
      <c r="G10" s="50">
        <f aca="true" t="shared" si="0" ref="G10:G30">F10-C10</f>
        <v>-3165425.63</v>
      </c>
      <c r="H10" s="50">
        <f aca="true" t="shared" si="1" ref="H10:H30">F10-E10</f>
        <v>33857.840000000084</v>
      </c>
      <c r="I10" s="52">
        <f aca="true" t="shared" si="2" ref="I10:I30">F10/D10*100</f>
        <v>35.711928716622495</v>
      </c>
      <c r="J10" s="53">
        <f aca="true" t="shared" si="3" ref="J10:J30">F10/E10*100</f>
        <v>101.95129234769755</v>
      </c>
    </row>
    <row r="11" spans="1:10" s="45" customFormat="1" ht="20.25" customHeight="1">
      <c r="A11" s="7">
        <v>3</v>
      </c>
      <c r="B11" s="48" t="s">
        <v>12</v>
      </c>
      <c r="C11" s="49">
        <f>налоговые!BZ8+неналоговые!BQ8</f>
        <v>4607066</v>
      </c>
      <c r="D11" s="49">
        <f>налоговые!CA8+неналоговые!BR8</f>
        <v>4607066</v>
      </c>
      <c r="E11" s="50">
        <f>неналоговые!BS8+налоговые!CB8</f>
        <v>1933526</v>
      </c>
      <c r="F11" s="51">
        <f>налоговые!CC8+неналоговые!BT8</f>
        <v>2023495.11</v>
      </c>
      <c r="G11" s="50">
        <f t="shared" si="0"/>
        <v>-2583570.8899999997</v>
      </c>
      <c r="H11" s="50">
        <f t="shared" si="1"/>
        <v>89969.1100000001</v>
      </c>
      <c r="I11" s="52">
        <f t="shared" si="2"/>
        <v>43.921556799924296</v>
      </c>
      <c r="J11" s="53">
        <f t="shared" si="3"/>
        <v>104.65311094859857</v>
      </c>
    </row>
    <row r="12" spans="1:10" s="45" customFormat="1" ht="20.25" customHeight="1">
      <c r="A12" s="7">
        <v>4</v>
      </c>
      <c r="B12" s="48" t="s">
        <v>13</v>
      </c>
      <c r="C12" s="49">
        <f>налоговые!BZ9+неналоговые!BQ9</f>
        <v>4543696</v>
      </c>
      <c r="D12" s="49">
        <f>налоговые!CA9+неналоговые!BR9</f>
        <v>4582186.9</v>
      </c>
      <c r="E12" s="50">
        <f>неналоговые!BS9+налоговые!CB9</f>
        <v>2016759.9</v>
      </c>
      <c r="F12" s="51">
        <f>налоговые!CC9+неналоговые!BT9</f>
        <v>2191461.0500000003</v>
      </c>
      <c r="G12" s="50">
        <f t="shared" si="0"/>
        <v>-2352234.9499999997</v>
      </c>
      <c r="H12" s="50">
        <f t="shared" si="1"/>
        <v>174701.15000000037</v>
      </c>
      <c r="I12" s="52">
        <f t="shared" si="2"/>
        <v>47.825658311755035</v>
      </c>
      <c r="J12" s="53">
        <f t="shared" si="3"/>
        <v>108.66246646415374</v>
      </c>
    </row>
    <row r="13" spans="1:10" s="45" customFormat="1" ht="20.25" customHeight="1">
      <c r="A13" s="7">
        <v>5</v>
      </c>
      <c r="B13" s="48" t="s">
        <v>14</v>
      </c>
      <c r="C13" s="49">
        <f>налоговые!BZ10+неналоговые!BQ10</f>
        <v>6209400</v>
      </c>
      <c r="D13" s="49">
        <f>налоговые!CA10+неналоговые!BR10</f>
        <v>6213900</v>
      </c>
      <c r="E13" s="50">
        <f>неналоговые!BS10+налоговые!CB10</f>
        <v>2099260.66</v>
      </c>
      <c r="F13" s="51">
        <f>налоговые!CC10+неналоговые!BT10</f>
        <v>2204561.3600000003</v>
      </c>
      <c r="G13" s="50">
        <f t="shared" si="0"/>
        <v>-4004838.6399999997</v>
      </c>
      <c r="H13" s="50">
        <f t="shared" si="1"/>
        <v>105300.70000000019</v>
      </c>
      <c r="I13" s="52">
        <f t="shared" si="2"/>
        <v>35.477902122660495</v>
      </c>
      <c r="J13" s="53">
        <f t="shared" si="3"/>
        <v>105.0160850439602</v>
      </c>
    </row>
    <row r="14" spans="1:10" s="45" customFormat="1" ht="20.25" customHeight="1">
      <c r="A14" s="7">
        <v>6</v>
      </c>
      <c r="B14" s="48" t="s">
        <v>15</v>
      </c>
      <c r="C14" s="49">
        <f>налоговые!BZ11+неналоговые!BQ11</f>
        <v>7827623</v>
      </c>
      <c r="D14" s="49">
        <f>налоговые!CA11+неналоговые!BR11</f>
        <v>13708726</v>
      </c>
      <c r="E14" s="50">
        <f>неналоговые!BS11+налоговые!CB11</f>
        <v>9266870</v>
      </c>
      <c r="F14" s="51">
        <f>налоговые!CC11+неналоговые!BT11</f>
        <v>9232450.530000001</v>
      </c>
      <c r="G14" s="50">
        <f t="shared" si="0"/>
        <v>1404827.5300000012</v>
      </c>
      <c r="H14" s="50">
        <f t="shared" si="1"/>
        <v>-34419.46999999881</v>
      </c>
      <c r="I14" s="52">
        <f t="shared" si="2"/>
        <v>67.34725407743944</v>
      </c>
      <c r="J14" s="53">
        <f t="shared" si="3"/>
        <v>99.62857502047619</v>
      </c>
    </row>
    <row r="15" spans="1:10" s="45" customFormat="1" ht="20.25" customHeight="1">
      <c r="A15" s="7">
        <v>7</v>
      </c>
      <c r="B15" s="48" t="s">
        <v>16</v>
      </c>
      <c r="C15" s="49">
        <f>налоговые!BZ12+неналоговые!BQ12</f>
        <v>7574211</v>
      </c>
      <c r="D15" s="49">
        <f>налоговые!CA12+неналоговые!BR12</f>
        <v>7934827.44</v>
      </c>
      <c r="E15" s="50">
        <f>неналоговые!BS12+налоговые!CB12</f>
        <v>3133944.44</v>
      </c>
      <c r="F15" s="51">
        <f>налоговые!CC12+неналоговые!BT12</f>
        <v>3257093.7099999995</v>
      </c>
      <c r="G15" s="50">
        <f t="shared" si="0"/>
        <v>-4317117.290000001</v>
      </c>
      <c r="H15" s="50">
        <f t="shared" si="1"/>
        <v>123149.26999999955</v>
      </c>
      <c r="I15" s="52">
        <f t="shared" si="2"/>
        <v>41.048072369926665</v>
      </c>
      <c r="J15" s="53">
        <f t="shared" si="3"/>
        <v>103.92952945904807</v>
      </c>
    </row>
    <row r="16" spans="1:11" s="45" customFormat="1" ht="20.25" customHeight="1">
      <c r="A16" s="7">
        <v>8</v>
      </c>
      <c r="B16" s="48" t="s">
        <v>17</v>
      </c>
      <c r="C16" s="49">
        <f>налоговые!BZ13+неналоговые!BQ13</f>
        <v>6216333</v>
      </c>
      <c r="D16" s="49">
        <f>налоговые!CA13+неналоговые!BR13</f>
        <v>6329757.7</v>
      </c>
      <c r="E16" s="50">
        <f>неналоговые!BS13+налоговые!CB13</f>
        <v>2232510.9</v>
      </c>
      <c r="F16" s="51">
        <f>налоговые!CC13+неналоговые!BT13</f>
        <v>2245353.49</v>
      </c>
      <c r="G16" s="50">
        <f t="shared" si="0"/>
        <v>-3970979.51</v>
      </c>
      <c r="H16" s="50">
        <f t="shared" si="1"/>
        <v>12842.590000000317</v>
      </c>
      <c r="I16" s="52">
        <f t="shared" si="2"/>
        <v>35.472976951392624</v>
      </c>
      <c r="J16" s="53">
        <f t="shared" si="3"/>
        <v>100.57525318241449</v>
      </c>
      <c r="K16" s="169"/>
    </row>
    <row r="17" spans="1:11" s="45" customFormat="1" ht="20.25" customHeight="1">
      <c r="A17" s="7">
        <v>9</v>
      </c>
      <c r="B17" s="48" t="s">
        <v>18</v>
      </c>
      <c r="C17" s="49">
        <f>налоговые!BZ14+неналоговые!BQ14</f>
        <v>2369657</v>
      </c>
      <c r="D17" s="49">
        <f>налоговые!CA14+неналоговые!BR14</f>
        <v>2707595.95</v>
      </c>
      <c r="E17" s="50">
        <f>неналоговые!BS14+налоговые!CB14</f>
        <v>1155367.95</v>
      </c>
      <c r="F17" s="51">
        <f>налоговые!CC14+неналоговые!BT14</f>
        <v>1247705.53</v>
      </c>
      <c r="G17" s="50">
        <f t="shared" si="0"/>
        <v>-1121951.47</v>
      </c>
      <c r="H17" s="50">
        <f t="shared" si="1"/>
        <v>92337.58000000007</v>
      </c>
      <c r="I17" s="52">
        <f t="shared" si="2"/>
        <v>46.081673670696695</v>
      </c>
      <c r="J17" s="53">
        <f t="shared" si="3"/>
        <v>107.9920496323271</v>
      </c>
      <c r="K17" s="169"/>
    </row>
    <row r="18" spans="1:11" s="45" customFormat="1" ht="20.25" customHeight="1">
      <c r="A18" s="7">
        <v>10</v>
      </c>
      <c r="B18" s="54" t="s">
        <v>19</v>
      </c>
      <c r="C18" s="49">
        <f>налоговые!BZ15+неналоговые!BQ15</f>
        <v>5505600</v>
      </c>
      <c r="D18" s="49">
        <f>налоговые!CA15+неналоговые!BR15</f>
        <v>5505600</v>
      </c>
      <c r="E18" s="50">
        <f>неналоговые!BS15+налоговые!CB15</f>
        <v>1537099</v>
      </c>
      <c r="F18" s="51">
        <f>налоговые!CC15+неналоговые!BT15</f>
        <v>1640912.35</v>
      </c>
      <c r="G18" s="50">
        <f t="shared" si="0"/>
        <v>-3864687.65</v>
      </c>
      <c r="H18" s="50">
        <f t="shared" si="1"/>
        <v>103813.3500000001</v>
      </c>
      <c r="I18" s="52">
        <f t="shared" si="2"/>
        <v>29.80442367770997</v>
      </c>
      <c r="J18" s="53">
        <f t="shared" si="3"/>
        <v>106.75384929662957</v>
      </c>
      <c r="K18" s="169"/>
    </row>
    <row r="19" spans="1:10" s="45" customFormat="1" ht="20.25" customHeight="1">
      <c r="A19" s="7">
        <v>11</v>
      </c>
      <c r="B19" s="48" t="s">
        <v>20</v>
      </c>
      <c r="C19" s="49">
        <f>налоговые!BZ16+неналоговые!BQ16</f>
        <v>3647705</v>
      </c>
      <c r="D19" s="49">
        <f>налоговые!CA16+неналоговые!BR16</f>
        <v>4122989.1</v>
      </c>
      <c r="E19" s="50">
        <f>неналоговые!BS16+налоговые!CB16</f>
        <v>1947182.1</v>
      </c>
      <c r="F19" s="51">
        <f>налоговые!CC16+неналоговые!BT16</f>
        <v>1722732.42</v>
      </c>
      <c r="G19" s="50">
        <f t="shared" si="0"/>
        <v>-1924972.58</v>
      </c>
      <c r="H19" s="50">
        <f t="shared" si="1"/>
        <v>-224449.68000000017</v>
      </c>
      <c r="I19" s="52">
        <f t="shared" si="2"/>
        <v>41.783579296874684</v>
      </c>
      <c r="J19" s="53">
        <f t="shared" si="3"/>
        <v>88.47310274678469</v>
      </c>
    </row>
    <row r="20" spans="1:11" s="45" customFormat="1" ht="20.25" customHeight="1">
      <c r="A20" s="7">
        <v>12</v>
      </c>
      <c r="B20" s="54" t="s">
        <v>21</v>
      </c>
      <c r="C20" s="49">
        <f>налоговые!BZ17+неналоговые!BQ17</f>
        <v>4731592</v>
      </c>
      <c r="D20" s="49">
        <f>налоговые!CA17+неналоговые!BR17</f>
        <v>4731592</v>
      </c>
      <c r="E20" s="50">
        <f>неналоговые!BS17+налоговые!CB17</f>
        <v>1330853</v>
      </c>
      <c r="F20" s="51">
        <f>налоговые!CC17+неналоговые!BT17</f>
        <v>1435317.0899999999</v>
      </c>
      <c r="G20" s="50">
        <f t="shared" si="0"/>
        <v>-3296274.91</v>
      </c>
      <c r="H20" s="50">
        <f t="shared" si="1"/>
        <v>104464.08999999985</v>
      </c>
      <c r="I20" s="52">
        <f t="shared" si="2"/>
        <v>30.334760266734744</v>
      </c>
      <c r="J20" s="53">
        <f t="shared" si="3"/>
        <v>107.84940861237115</v>
      </c>
      <c r="K20" s="169"/>
    </row>
    <row r="21" spans="1:10" s="45" customFormat="1" ht="20.25" customHeight="1">
      <c r="A21" s="7">
        <v>13</v>
      </c>
      <c r="B21" s="54" t="s">
        <v>22</v>
      </c>
      <c r="C21" s="49">
        <f>налоговые!BZ18+неналоговые!BQ18</f>
        <v>5570059</v>
      </c>
      <c r="D21" s="49">
        <f>налоговые!CA18+неналоговые!BR18</f>
        <v>6276802</v>
      </c>
      <c r="E21" s="50">
        <f>неналоговые!BS18+налоговые!CB18</f>
        <v>2330855</v>
      </c>
      <c r="F21" s="51">
        <f>налоговые!CC18+неналоговые!BT18</f>
        <v>2344975.76</v>
      </c>
      <c r="G21" s="50">
        <f t="shared" si="0"/>
        <v>-3225083.24</v>
      </c>
      <c r="H21" s="50">
        <f t="shared" si="1"/>
        <v>14120.759999999776</v>
      </c>
      <c r="I21" s="52">
        <f t="shared" si="2"/>
        <v>37.3594030845644</v>
      </c>
      <c r="J21" s="53">
        <f t="shared" si="3"/>
        <v>100.60581889478324</v>
      </c>
    </row>
    <row r="22" spans="1:10" s="45" customFormat="1" ht="20.25" customHeight="1">
      <c r="A22" s="7">
        <v>14</v>
      </c>
      <c r="B22" s="48" t="s">
        <v>23</v>
      </c>
      <c r="C22" s="49">
        <f>налоговые!BZ19+неналоговые!BQ19</f>
        <v>5818058</v>
      </c>
      <c r="D22" s="49">
        <f>налоговые!CA19+неналоговые!BR19</f>
        <v>5900166</v>
      </c>
      <c r="E22" s="50">
        <f>неналоговые!BS19+налоговые!CB19</f>
        <v>2156768</v>
      </c>
      <c r="F22" s="51">
        <f>налоговые!CC19+неналоговые!BT19</f>
        <v>2197865.4000000004</v>
      </c>
      <c r="G22" s="50">
        <f t="shared" si="0"/>
        <v>-3620192.5999999996</v>
      </c>
      <c r="H22" s="50">
        <f t="shared" si="1"/>
        <v>41097.40000000037</v>
      </c>
      <c r="I22" s="52">
        <f t="shared" si="2"/>
        <v>37.250907855812876</v>
      </c>
      <c r="J22" s="53">
        <f t="shared" si="3"/>
        <v>101.90550861288744</v>
      </c>
    </row>
    <row r="23" spans="1:10" s="45" customFormat="1" ht="20.25" customHeight="1">
      <c r="A23" s="7">
        <v>15</v>
      </c>
      <c r="B23" s="48" t="s">
        <v>24</v>
      </c>
      <c r="C23" s="49">
        <f>налоговые!BZ20+неналоговые!BQ20</f>
        <v>2684768</v>
      </c>
      <c r="D23" s="49">
        <f>налоговые!CA20+неналоговые!BR20</f>
        <v>3116590.08</v>
      </c>
      <c r="E23" s="50">
        <f>неналоговые!BS20+налоговые!CB20</f>
        <v>1501528.08</v>
      </c>
      <c r="F23" s="51">
        <f>налоговые!CC20+неналоговые!BT20</f>
        <v>1762345.9200000002</v>
      </c>
      <c r="G23" s="50">
        <f t="shared" si="0"/>
        <v>-922422.0799999998</v>
      </c>
      <c r="H23" s="50">
        <f t="shared" si="1"/>
        <v>260817.84000000008</v>
      </c>
      <c r="I23" s="52">
        <f t="shared" si="2"/>
        <v>56.5472479460629</v>
      </c>
      <c r="J23" s="53">
        <f t="shared" si="3"/>
        <v>117.37016066992234</v>
      </c>
    </row>
    <row r="24" spans="1:10" s="45" customFormat="1" ht="20.25" customHeight="1">
      <c r="A24" s="7">
        <v>16</v>
      </c>
      <c r="B24" s="48" t="s">
        <v>25</v>
      </c>
      <c r="C24" s="49">
        <f>налоговые!BZ21+неналоговые!BQ21</f>
        <v>8260074</v>
      </c>
      <c r="D24" s="49">
        <f>налоговые!CA21+неналоговые!BR21</f>
        <v>8260074</v>
      </c>
      <c r="E24" s="50">
        <f>неналоговые!BS21+налоговые!CB21</f>
        <v>2639609.02</v>
      </c>
      <c r="F24" s="51">
        <f>налоговые!CC21+неналоговые!BT21</f>
        <v>2619339.33</v>
      </c>
      <c r="G24" s="50">
        <f t="shared" si="0"/>
        <v>-5640734.67</v>
      </c>
      <c r="H24" s="50">
        <f t="shared" si="1"/>
        <v>-20269.689999999944</v>
      </c>
      <c r="I24" s="52">
        <f t="shared" si="2"/>
        <v>31.710845810824456</v>
      </c>
      <c r="J24" s="53">
        <f t="shared" si="3"/>
        <v>99.23209498655221</v>
      </c>
    </row>
    <row r="25" spans="1:10" s="45" customFormat="1" ht="20.25" customHeight="1">
      <c r="A25" s="7">
        <v>17</v>
      </c>
      <c r="B25" s="48" t="s">
        <v>26</v>
      </c>
      <c r="C25" s="49">
        <f>налоговые!BZ22+неналоговые!BQ22</f>
        <v>3240767</v>
      </c>
      <c r="D25" s="49">
        <f>налоговые!CA22+неналоговые!BR22</f>
        <v>3697809</v>
      </c>
      <c r="E25" s="50">
        <f>неналоговые!BS22+налоговые!CB22</f>
        <v>1635324</v>
      </c>
      <c r="F25" s="51">
        <f>налоговые!CC22+неналоговые!BT22</f>
        <v>1956668.8200000003</v>
      </c>
      <c r="G25" s="50">
        <f t="shared" si="0"/>
        <v>-1284098.1799999997</v>
      </c>
      <c r="H25" s="50">
        <f t="shared" si="1"/>
        <v>321344.8200000003</v>
      </c>
      <c r="I25" s="52">
        <f t="shared" si="2"/>
        <v>52.91427491252253</v>
      </c>
      <c r="J25" s="53">
        <f t="shared" si="3"/>
        <v>119.65022344196015</v>
      </c>
    </row>
    <row r="26" spans="1:10" s="45" customFormat="1" ht="20.25" customHeight="1">
      <c r="A26" s="7">
        <v>18</v>
      </c>
      <c r="B26" s="48" t="s">
        <v>27</v>
      </c>
      <c r="C26" s="49">
        <f>налоговые!BZ23+неналоговые!BQ23</f>
        <v>5934807</v>
      </c>
      <c r="D26" s="49">
        <f>налоговые!CA23+неналоговые!BR23</f>
        <v>5934807</v>
      </c>
      <c r="E26" s="50">
        <f>неналоговые!BS23+налоговые!CB23</f>
        <v>2098215</v>
      </c>
      <c r="F26" s="51">
        <f>налоговые!CC23+неналоговые!BT23</f>
        <v>2064140.9200000002</v>
      </c>
      <c r="G26" s="50">
        <f t="shared" si="0"/>
        <v>-3870666.08</v>
      </c>
      <c r="H26" s="50">
        <f t="shared" si="1"/>
        <v>-34074.07999999984</v>
      </c>
      <c r="I26" s="52">
        <f t="shared" si="2"/>
        <v>34.780253511192534</v>
      </c>
      <c r="J26" s="53">
        <f t="shared" si="3"/>
        <v>98.37604439964447</v>
      </c>
    </row>
    <row r="27" spans="1:10" s="45" customFormat="1" ht="20.25" customHeight="1">
      <c r="A27" s="7">
        <v>19</v>
      </c>
      <c r="B27" s="48" t="s">
        <v>28</v>
      </c>
      <c r="C27" s="49">
        <f>налоговые!BZ24+неналоговые!BQ24</f>
        <v>4469437</v>
      </c>
      <c r="D27" s="49">
        <f>налоговые!CA24+неналоговые!BR24</f>
        <v>9292232.940000001</v>
      </c>
      <c r="E27" s="50">
        <f>неналоговые!BS24+налоговые!CB24</f>
        <v>7008395.9399999995</v>
      </c>
      <c r="F27" s="51">
        <f>налоговые!CC24+неналоговые!BT24</f>
        <v>7019154.14</v>
      </c>
      <c r="G27" s="50">
        <f t="shared" si="0"/>
        <v>2549717.1399999997</v>
      </c>
      <c r="H27" s="50">
        <f t="shared" si="1"/>
        <v>10758.200000000186</v>
      </c>
      <c r="I27" s="52">
        <f t="shared" si="2"/>
        <v>75.53786248496692</v>
      </c>
      <c r="J27" s="53">
        <f t="shared" si="3"/>
        <v>100.15350445511501</v>
      </c>
    </row>
    <row r="28" spans="1:10" s="62" customFormat="1" ht="29.25" customHeight="1">
      <c r="A28" s="8"/>
      <c r="B28" s="21" t="s">
        <v>29</v>
      </c>
      <c r="C28" s="16">
        <f>SUM(C9:C27)</f>
        <v>96969813</v>
      </c>
      <c r="D28" s="16">
        <f>SUM(D9:D27)</f>
        <v>110730344.66000001</v>
      </c>
      <c r="E28" s="16">
        <f>SUM(E9:E27)</f>
        <v>48970389.52</v>
      </c>
      <c r="F28" s="55">
        <f>SUM(F9:F27)</f>
        <v>50204600.85000001</v>
      </c>
      <c r="G28" s="16">
        <f t="shared" si="0"/>
        <v>-46765212.14999999</v>
      </c>
      <c r="H28" s="16">
        <f t="shared" si="1"/>
        <v>1234211.3300000057</v>
      </c>
      <c r="I28" s="56">
        <f t="shared" si="2"/>
        <v>45.33951465982911</v>
      </c>
      <c r="J28" s="61">
        <f t="shared" si="3"/>
        <v>102.52032165171147</v>
      </c>
    </row>
    <row r="29" spans="1:10" s="47" customFormat="1" ht="21" customHeight="1">
      <c r="A29" s="57"/>
      <c r="B29" s="58" t="s">
        <v>37</v>
      </c>
      <c r="C29" s="50">
        <f>налоговые!BZ26+неналоговые!BQ26</f>
        <v>134725087</v>
      </c>
      <c r="D29" s="50">
        <f>налоговые!CA26+неналоговые!BR26</f>
        <v>166156474.28</v>
      </c>
      <c r="E29" s="50">
        <f>неналоговые!BS26+налоговые!CB26</f>
        <v>92370317.72</v>
      </c>
      <c r="F29" s="51">
        <f>налоговые!CC26+неналоговые!BT26</f>
        <v>92572649.33000001</v>
      </c>
      <c r="G29" s="50">
        <f t="shared" si="0"/>
        <v>-42152437.66999999</v>
      </c>
      <c r="H29" s="50">
        <f t="shared" si="1"/>
        <v>202331.6100000143</v>
      </c>
      <c r="I29" s="52">
        <f t="shared" si="2"/>
        <v>55.71413917582316</v>
      </c>
      <c r="J29" s="53">
        <f t="shared" si="3"/>
        <v>100.21904396887898</v>
      </c>
    </row>
    <row r="30" spans="1:10" s="62" customFormat="1" ht="32.25" customHeight="1">
      <c r="A30" s="8"/>
      <c r="B30" s="21" t="s">
        <v>54</v>
      </c>
      <c r="C30" s="16">
        <f>C28+C29</f>
        <v>231694900</v>
      </c>
      <c r="D30" s="16">
        <f>D28+D29</f>
        <v>276886818.94</v>
      </c>
      <c r="E30" s="16">
        <f>E28+E29</f>
        <v>141340707.24</v>
      </c>
      <c r="F30" s="55">
        <f>F28+F29</f>
        <v>142777250.18</v>
      </c>
      <c r="G30" s="16">
        <f t="shared" si="0"/>
        <v>-88917649.82</v>
      </c>
      <c r="H30" s="16">
        <f t="shared" si="1"/>
        <v>1436542.9399999976</v>
      </c>
      <c r="I30" s="56">
        <f t="shared" si="2"/>
        <v>51.565202968704384</v>
      </c>
      <c r="J30" s="61">
        <f t="shared" si="3"/>
        <v>101.01636886361459</v>
      </c>
    </row>
    <row r="32" ht="15" hidden="1"/>
    <row r="34" ht="15">
      <c r="E34" s="2"/>
    </row>
    <row r="37" ht="15">
      <c r="E37" s="2"/>
    </row>
    <row r="39" ht="15">
      <c r="E39" s="2"/>
    </row>
  </sheetData>
  <sheetProtection/>
  <mergeCells count="9">
    <mergeCell ref="A1:J3"/>
    <mergeCell ref="B6:B8"/>
    <mergeCell ref="A6:A8"/>
    <mergeCell ref="E7:E8"/>
    <mergeCell ref="F7:F8"/>
    <mergeCell ref="G7:J7"/>
    <mergeCell ref="C6:J6"/>
    <mergeCell ref="C7:C8"/>
    <mergeCell ref="D7:D8"/>
  </mergeCells>
  <printOptions horizontalCentered="1"/>
  <pageMargins left="0.1968503937007874" right="0.1968503937007874" top="0.17" bottom="0.1968503937007874" header="0.17" footer="0.19"/>
  <pageSetup fitToWidth="4" fitToHeight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8" sqref="A8"/>
    </sheetView>
  </sheetViews>
  <sheetFormatPr defaultColWidth="9.140625" defaultRowHeight="12.75"/>
  <cols>
    <col min="1" max="1" width="71.140625" style="0" customWidth="1"/>
    <col min="2" max="7" width="17.57421875" style="0" customWidth="1"/>
    <col min="8" max="13" width="18.28125" style="0" hidden="1" customWidth="1"/>
    <col min="14" max="14" width="16.8515625" style="0" hidden="1" customWidth="1"/>
    <col min="15" max="15" width="17.28125" style="0" hidden="1" customWidth="1"/>
    <col min="16" max="16" width="16.00390625" style="0" hidden="1" customWidth="1"/>
    <col min="17" max="17" width="17.28125" style="0" hidden="1" customWidth="1"/>
    <col min="18" max="18" width="17.57421875" style="0" hidden="1" customWidth="1"/>
    <col min="19" max="19" width="16.00390625" style="0" hidden="1" customWidth="1"/>
  </cols>
  <sheetData>
    <row r="1" spans="1:13" ht="12.75" customHeight="1" hidden="1">
      <c r="A1" s="64" t="s">
        <v>61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</row>
    <row r="2" spans="1:19" ht="31.5" customHeight="1" thickBot="1">
      <c r="A2" s="67"/>
      <c r="B2" s="212" t="s">
        <v>96</v>
      </c>
      <c r="C2" s="212"/>
      <c r="D2" s="212"/>
      <c r="E2" s="212"/>
      <c r="F2" s="212"/>
      <c r="G2" s="212"/>
      <c r="H2" s="67"/>
      <c r="I2" s="67"/>
      <c r="J2" s="185"/>
      <c r="K2" s="185"/>
      <c r="L2" s="67"/>
      <c r="M2" s="67"/>
      <c r="N2" s="67"/>
      <c r="O2" s="170"/>
      <c r="P2" s="170"/>
      <c r="Q2" s="170"/>
      <c r="R2" s="68"/>
      <c r="S2" s="68"/>
    </row>
    <row r="3" spans="1:19" s="45" customFormat="1" ht="18" customHeight="1" thickBot="1">
      <c r="A3" s="213" t="s">
        <v>62</v>
      </c>
      <c r="B3" s="215" t="s">
        <v>63</v>
      </c>
      <c r="C3" s="216"/>
      <c r="D3" s="216"/>
      <c r="E3" s="216"/>
      <c r="F3" s="216"/>
      <c r="G3" s="217"/>
      <c r="H3" s="218" t="s">
        <v>64</v>
      </c>
      <c r="I3" s="219"/>
      <c r="J3" s="219"/>
      <c r="K3" s="219"/>
      <c r="L3" s="219"/>
      <c r="M3" s="220"/>
      <c r="N3" s="221" t="s">
        <v>65</v>
      </c>
      <c r="O3" s="222"/>
      <c r="P3" s="222"/>
      <c r="Q3" s="222"/>
      <c r="R3" s="222"/>
      <c r="S3" s="223"/>
    </row>
    <row r="4" spans="1:19" s="45" customFormat="1" ht="37.5" customHeight="1" thickBot="1">
      <c r="A4" s="214"/>
      <c r="B4" s="69" t="s">
        <v>66</v>
      </c>
      <c r="C4" s="70" t="s">
        <v>67</v>
      </c>
      <c r="D4" s="69" t="s">
        <v>68</v>
      </c>
      <c r="E4" s="71" t="str">
        <f>налоговые!F5</f>
        <v>факт на 01.07.17</v>
      </c>
      <c r="F4" s="72" t="s">
        <v>69</v>
      </c>
      <c r="G4" s="73" t="s">
        <v>70</v>
      </c>
      <c r="H4" s="74" t="str">
        <f>B4</f>
        <v>Утверждено в бюджете</v>
      </c>
      <c r="I4" s="75" t="s">
        <v>67</v>
      </c>
      <c r="J4" s="76" t="str">
        <f>D4</f>
        <v>План I полугодия</v>
      </c>
      <c r="K4" s="71" t="str">
        <f>E4</f>
        <v>факт на 01.07.17</v>
      </c>
      <c r="L4" s="75" t="str">
        <f>F4</f>
        <v>отклонение к утв. плану</v>
      </c>
      <c r="M4" s="77" t="str">
        <f>G4</f>
        <v>отклонение к I полугодию</v>
      </c>
      <c r="N4" s="74" t="str">
        <f>H4</f>
        <v>Утверждено в бюджете</v>
      </c>
      <c r="O4" s="73" t="s">
        <v>67</v>
      </c>
      <c r="P4" s="76" t="str">
        <f>D4</f>
        <v>План I полугодия</v>
      </c>
      <c r="Q4" s="78" t="str">
        <f>K4</f>
        <v>факт на 01.07.17</v>
      </c>
      <c r="R4" s="72" t="str">
        <f>F4</f>
        <v>отклонение к утв. плану</v>
      </c>
      <c r="S4" s="75" t="str">
        <f>G4</f>
        <v>отклонение к I полугодию</v>
      </c>
    </row>
    <row r="5" spans="1:19" s="91" customFormat="1" ht="16.5" customHeight="1">
      <c r="A5" s="79" t="s">
        <v>71</v>
      </c>
      <c r="B5" s="80">
        <f>B6+B8+B12+B19+B20+B21+B27+B28+B29+B32+B33+B7</f>
        <v>231694900</v>
      </c>
      <c r="C5" s="81">
        <f aca="true" t="shared" si="0" ref="C5:E14">I5+O5</f>
        <v>276886818.94</v>
      </c>
      <c r="D5" s="81">
        <f t="shared" si="0"/>
        <v>141340707.24</v>
      </c>
      <c r="E5" s="82">
        <f t="shared" si="0"/>
        <v>142777250.18</v>
      </c>
      <c r="F5" s="81">
        <f>E5-B5</f>
        <v>-88917649.82</v>
      </c>
      <c r="G5" s="83">
        <f>E5-D5</f>
        <v>1436542.9399999976</v>
      </c>
      <c r="H5" s="84">
        <f>H6+H8+H12+H19+H20+H21+H27+H28+H29+H32+H33+H7</f>
        <v>134725087</v>
      </c>
      <c r="I5" s="85">
        <f>I6+I8+I12+I19+I20+I21+I27+I28+I29+I32+I33+I7</f>
        <v>166156474.28</v>
      </c>
      <c r="J5" s="85">
        <f>J6+J8+J12+J19+J20+J21+J27+J28+J29+J32+J33+J7</f>
        <v>92370317.72</v>
      </c>
      <c r="K5" s="86">
        <f>K6+K8+K12+K19+K20+K21+K27+K28+K29+K32+K33+K7</f>
        <v>92572649.33</v>
      </c>
      <c r="L5" s="87">
        <f>K5-H5</f>
        <v>-42152437.67</v>
      </c>
      <c r="M5" s="88">
        <f>K5-J5</f>
        <v>202331.6099999994</v>
      </c>
      <c r="N5" s="84">
        <f>N6+N8+N12+N19+N20+N21+N27+N28+N29+N32+N33+N7</f>
        <v>96969813</v>
      </c>
      <c r="O5" s="85">
        <f>O6+O8+O12+O19+O20+O21+O27+O28+O29+O32+O33+O7</f>
        <v>110730344.66</v>
      </c>
      <c r="P5" s="85">
        <f>P6+P8+P12+P19+P20+P21+P27+P28+P29+P32+P33+P7</f>
        <v>48970389.52</v>
      </c>
      <c r="Q5" s="86">
        <f>Q6+Q8+Q12+Q19+Q20+Q21+Q27+Q28+Q29+Q32+Q33+Q7</f>
        <v>50204600.85000001</v>
      </c>
      <c r="R5" s="89">
        <f>Q5-N5</f>
        <v>-46765212.14999999</v>
      </c>
      <c r="S5" s="90">
        <f>Q5-P5</f>
        <v>1234211.3300000057</v>
      </c>
    </row>
    <row r="6" spans="1:19" s="91" customFormat="1" ht="18">
      <c r="A6" s="92" t="s">
        <v>72</v>
      </c>
      <c r="B6" s="93">
        <f>H6+N6</f>
        <v>96172454</v>
      </c>
      <c r="C6" s="94">
        <f t="shared" si="0"/>
        <v>96245354</v>
      </c>
      <c r="D6" s="94">
        <f t="shared" si="0"/>
        <v>48406666</v>
      </c>
      <c r="E6" s="95">
        <f t="shared" si="0"/>
        <v>48671782.89</v>
      </c>
      <c r="F6" s="81">
        <f aca="true" t="shared" si="1" ref="F6:F14">E6-B6</f>
        <v>-47500671.11</v>
      </c>
      <c r="G6" s="83">
        <f aca="true" t="shared" si="2" ref="G6:G38">E6-D6</f>
        <v>265116.8900000006</v>
      </c>
      <c r="H6" s="96">
        <v>70329277</v>
      </c>
      <c r="I6" s="97">
        <v>70329277</v>
      </c>
      <c r="J6" s="97">
        <v>35553048</v>
      </c>
      <c r="K6" s="98">
        <v>35550326.85</v>
      </c>
      <c r="L6" s="87">
        <f>K6-H6</f>
        <v>-34778950.15</v>
      </c>
      <c r="M6" s="88">
        <f aca="true" t="shared" si="3" ref="M6:M38">K6-J6</f>
        <v>-2721.14999999851</v>
      </c>
      <c r="N6" s="96">
        <v>25843177</v>
      </c>
      <c r="O6" s="99">
        <v>25916077</v>
      </c>
      <c r="P6" s="99">
        <v>12853618</v>
      </c>
      <c r="Q6" s="98">
        <v>13121456.04</v>
      </c>
      <c r="R6" s="89">
        <f>Q6-N6</f>
        <v>-12721720.96</v>
      </c>
      <c r="S6" s="90">
        <f aca="true" t="shared" si="4" ref="S6:S38">Q6-P6</f>
        <v>267838.0399999991</v>
      </c>
    </row>
    <row r="7" spans="1:19" s="91" customFormat="1" ht="18">
      <c r="A7" s="92" t="s">
        <v>73</v>
      </c>
      <c r="B7" s="93">
        <f>H7+N7</f>
        <v>25766974</v>
      </c>
      <c r="C7" s="94">
        <f t="shared" si="0"/>
        <v>25766974</v>
      </c>
      <c r="D7" s="94">
        <f t="shared" si="0"/>
        <v>12611204.18</v>
      </c>
      <c r="E7" s="95">
        <f t="shared" si="0"/>
        <v>12913880.76</v>
      </c>
      <c r="F7" s="81">
        <f t="shared" si="1"/>
        <v>-12853093.24</v>
      </c>
      <c r="G7" s="83">
        <f t="shared" si="2"/>
        <v>302676.5800000001</v>
      </c>
      <c r="H7" s="96">
        <v>10857420</v>
      </c>
      <c r="I7" s="97">
        <v>10857420</v>
      </c>
      <c r="J7" s="97">
        <v>5473492</v>
      </c>
      <c r="K7" s="98">
        <v>5470406.35</v>
      </c>
      <c r="L7" s="87">
        <f>K7-H7</f>
        <v>-5387013.65</v>
      </c>
      <c r="M7" s="88">
        <f t="shared" si="3"/>
        <v>-3085.6500000003725</v>
      </c>
      <c r="N7" s="96">
        <v>14909554</v>
      </c>
      <c r="O7" s="99">
        <v>14909554</v>
      </c>
      <c r="P7" s="99">
        <v>7137712.18</v>
      </c>
      <c r="Q7" s="98">
        <v>7443474.41</v>
      </c>
      <c r="R7" s="89">
        <f>Q7-N7</f>
        <v>-7466079.59</v>
      </c>
      <c r="S7" s="90">
        <f t="shared" si="4"/>
        <v>305762.23000000045</v>
      </c>
    </row>
    <row r="8" spans="1:19" s="91" customFormat="1" ht="18">
      <c r="A8" s="92" t="s">
        <v>48</v>
      </c>
      <c r="B8" s="93">
        <f>B9+B11+B10</f>
        <v>13316503</v>
      </c>
      <c r="C8" s="94">
        <f t="shared" si="0"/>
        <v>24512968.89</v>
      </c>
      <c r="D8" s="94">
        <f t="shared" si="0"/>
        <v>17123876.09</v>
      </c>
      <c r="E8" s="95">
        <f t="shared" si="0"/>
        <v>17399475.5</v>
      </c>
      <c r="F8" s="81">
        <f>E8-B8</f>
        <v>4082972.5</v>
      </c>
      <c r="G8" s="83">
        <f t="shared" si="2"/>
        <v>275599.41000000015</v>
      </c>
      <c r="H8" s="96">
        <f>H9+H11+H10</f>
        <v>11201142</v>
      </c>
      <c r="I8" s="100">
        <f>I9+I11+I10</f>
        <v>11201142</v>
      </c>
      <c r="J8" s="101">
        <f>J9+J11+J10</f>
        <v>5054808</v>
      </c>
      <c r="K8" s="102">
        <f>K9+K11+K10</f>
        <v>5040471.69</v>
      </c>
      <c r="L8" s="87">
        <f>K8-H8</f>
        <v>-6160670.31</v>
      </c>
      <c r="M8" s="88">
        <f t="shared" si="3"/>
        <v>-14336.30999999959</v>
      </c>
      <c r="N8" s="96">
        <f>N9+N11</f>
        <v>2115361</v>
      </c>
      <c r="O8" s="100">
        <f>O9+O11</f>
        <v>13311826.89</v>
      </c>
      <c r="P8" s="100">
        <f>P9+P11</f>
        <v>12069068.09</v>
      </c>
      <c r="Q8" s="102">
        <f>Q9+Q11</f>
        <v>12359003.81</v>
      </c>
      <c r="R8" s="89">
        <f>Q8-N8</f>
        <v>10243642.81</v>
      </c>
      <c r="S8" s="90">
        <f t="shared" si="4"/>
        <v>289935.72000000067</v>
      </c>
    </row>
    <row r="9" spans="1:19" s="91" customFormat="1" ht="18">
      <c r="A9" s="103" t="s">
        <v>74</v>
      </c>
      <c r="B9" s="104">
        <f>H9+N9</f>
        <v>10962509</v>
      </c>
      <c r="C9" s="105">
        <f t="shared" si="0"/>
        <v>10962509</v>
      </c>
      <c r="D9" s="105">
        <f t="shared" si="0"/>
        <v>4866362</v>
      </c>
      <c r="E9" s="106">
        <f t="shared" si="0"/>
        <v>4849347.49</v>
      </c>
      <c r="F9" s="107">
        <f t="shared" si="1"/>
        <v>-6113161.51</v>
      </c>
      <c r="G9" s="108">
        <f t="shared" si="2"/>
        <v>-17014.509999999776</v>
      </c>
      <c r="H9" s="109">
        <v>10962509</v>
      </c>
      <c r="I9" s="110">
        <v>10962509</v>
      </c>
      <c r="J9" s="110">
        <v>4866362</v>
      </c>
      <c r="K9" s="111">
        <v>4849347.49</v>
      </c>
      <c r="L9" s="112">
        <f>K9-H9</f>
        <v>-6113161.51</v>
      </c>
      <c r="M9" s="113">
        <f t="shared" si="3"/>
        <v>-17014.509999999776</v>
      </c>
      <c r="N9" s="109"/>
      <c r="O9" s="110"/>
      <c r="P9" s="110"/>
      <c r="Q9" s="114"/>
      <c r="R9" s="89"/>
      <c r="S9" s="90"/>
    </row>
    <row r="10" spans="1:19" s="91" customFormat="1" ht="18">
      <c r="A10" s="103" t="s">
        <v>75</v>
      </c>
      <c r="B10" s="104">
        <f>H10+N10</f>
        <v>238633</v>
      </c>
      <c r="C10" s="105">
        <f t="shared" si="0"/>
        <v>238633</v>
      </c>
      <c r="D10" s="105">
        <f t="shared" si="0"/>
        <v>188446</v>
      </c>
      <c r="E10" s="106">
        <f t="shared" si="0"/>
        <v>191124.2</v>
      </c>
      <c r="F10" s="107">
        <f t="shared" si="1"/>
        <v>-47508.79999999999</v>
      </c>
      <c r="G10" s="108">
        <f t="shared" si="2"/>
        <v>2678.2000000000116</v>
      </c>
      <c r="H10" s="109">
        <v>238633</v>
      </c>
      <c r="I10" s="110">
        <v>238633</v>
      </c>
      <c r="J10" s="110">
        <v>188446</v>
      </c>
      <c r="K10" s="111">
        <v>191124.2</v>
      </c>
      <c r="L10" s="112">
        <f>K10-H10</f>
        <v>-47508.79999999999</v>
      </c>
      <c r="M10" s="113">
        <f t="shared" si="3"/>
        <v>2678.2000000000116</v>
      </c>
      <c r="N10" s="96"/>
      <c r="O10" s="110"/>
      <c r="P10" s="110"/>
      <c r="Q10" s="114"/>
      <c r="R10" s="89"/>
      <c r="S10" s="90"/>
    </row>
    <row r="11" spans="1:19" s="91" customFormat="1" ht="18">
      <c r="A11" s="103" t="s">
        <v>76</v>
      </c>
      <c r="B11" s="104">
        <f>H11+N11</f>
        <v>2115361</v>
      </c>
      <c r="C11" s="105">
        <f t="shared" si="0"/>
        <v>13311826.89</v>
      </c>
      <c r="D11" s="105">
        <f t="shared" si="0"/>
        <v>12069068.09</v>
      </c>
      <c r="E11" s="106">
        <f t="shared" si="0"/>
        <v>12359003.81</v>
      </c>
      <c r="F11" s="107">
        <f t="shared" si="1"/>
        <v>10243642.81</v>
      </c>
      <c r="G11" s="108">
        <f t="shared" si="2"/>
        <v>289935.72000000067</v>
      </c>
      <c r="H11" s="115"/>
      <c r="I11" s="116"/>
      <c r="J11" s="116"/>
      <c r="K11" s="114"/>
      <c r="L11" s="87"/>
      <c r="M11" s="88"/>
      <c r="N11" s="109">
        <v>2115361</v>
      </c>
      <c r="O11" s="117">
        <v>13311826.89</v>
      </c>
      <c r="P11" s="117">
        <v>12069068.09</v>
      </c>
      <c r="Q11" s="111">
        <v>12359003.81</v>
      </c>
      <c r="R11" s="118">
        <f>Q11-N11</f>
        <v>10243642.81</v>
      </c>
      <c r="S11" s="119">
        <f t="shared" si="4"/>
        <v>289935.72000000067</v>
      </c>
    </row>
    <row r="12" spans="1:19" s="91" customFormat="1" ht="18">
      <c r="A12" s="92" t="s">
        <v>77</v>
      </c>
      <c r="B12" s="93">
        <f>B13+B14+B15+B16</f>
        <v>67222132</v>
      </c>
      <c r="C12" s="94">
        <f t="shared" si="0"/>
        <v>67563962.28</v>
      </c>
      <c r="D12" s="94">
        <f t="shared" si="0"/>
        <v>15587463.53</v>
      </c>
      <c r="E12" s="95">
        <f t="shared" si="0"/>
        <v>16110916.169999998</v>
      </c>
      <c r="F12" s="81">
        <f>E12-B12</f>
        <v>-51111215.83</v>
      </c>
      <c r="G12" s="83">
        <f>E12-D12</f>
        <v>523452.63999999873</v>
      </c>
      <c r="H12" s="96">
        <f>H13+H14+H15+H16</f>
        <v>18195591</v>
      </c>
      <c r="I12" s="100">
        <f>I13+I14+I15+I16</f>
        <v>18195591</v>
      </c>
      <c r="J12" s="100">
        <f>J13+J14+J15+J16</f>
        <v>3407789.59</v>
      </c>
      <c r="K12" s="102">
        <f>K13+K14+K15+K16</f>
        <v>3406521.8899999997</v>
      </c>
      <c r="L12" s="87">
        <f>K12-H12</f>
        <v>-14789069.11</v>
      </c>
      <c r="M12" s="88">
        <f t="shared" si="3"/>
        <v>-1267.7000000001863</v>
      </c>
      <c r="N12" s="96">
        <f>N13+N14+N15+N16</f>
        <v>49026541</v>
      </c>
      <c r="O12" s="100">
        <f>O13+O14+O15+O16</f>
        <v>49368371.28</v>
      </c>
      <c r="P12" s="100">
        <f>P13+P14+P15+P16</f>
        <v>12179673.94</v>
      </c>
      <c r="Q12" s="102">
        <f>Q13+Q14+Q15+Q16</f>
        <v>12704394.28</v>
      </c>
      <c r="R12" s="89">
        <f>Q12-N12</f>
        <v>-36322146.72</v>
      </c>
      <c r="S12" s="90">
        <f t="shared" si="4"/>
        <v>524720.3399999999</v>
      </c>
    </row>
    <row r="13" spans="1:19" s="91" customFormat="1" ht="18">
      <c r="A13" s="103" t="s">
        <v>40</v>
      </c>
      <c r="B13" s="104">
        <f>H13+N13</f>
        <v>5817759</v>
      </c>
      <c r="C13" s="105">
        <f t="shared" si="0"/>
        <v>5829309</v>
      </c>
      <c r="D13" s="105">
        <f t="shared" si="0"/>
        <v>652974</v>
      </c>
      <c r="E13" s="106">
        <f t="shared" si="0"/>
        <v>609099.99</v>
      </c>
      <c r="F13" s="107">
        <f t="shared" si="1"/>
        <v>-5208659.01</v>
      </c>
      <c r="G13" s="108">
        <f t="shared" si="2"/>
        <v>-43874.01000000001</v>
      </c>
      <c r="H13" s="115"/>
      <c r="I13" s="116"/>
      <c r="J13" s="116"/>
      <c r="K13" s="114"/>
      <c r="L13" s="87"/>
      <c r="M13" s="88"/>
      <c r="N13" s="109">
        <v>5817759</v>
      </c>
      <c r="O13" s="117">
        <v>5829309</v>
      </c>
      <c r="P13" s="117">
        <v>652974</v>
      </c>
      <c r="Q13" s="111">
        <v>609099.99</v>
      </c>
      <c r="R13" s="118">
        <f>Q13-N13</f>
        <v>-5208659.01</v>
      </c>
      <c r="S13" s="119">
        <f t="shared" si="4"/>
        <v>-43874.01000000001</v>
      </c>
    </row>
    <row r="14" spans="1:19" s="91" customFormat="1" ht="18">
      <c r="A14" s="103" t="s">
        <v>0</v>
      </c>
      <c r="B14" s="104">
        <f>H14+N14</f>
        <v>24868398</v>
      </c>
      <c r="C14" s="105">
        <f t="shared" si="0"/>
        <v>25198678.28</v>
      </c>
      <c r="D14" s="105">
        <f t="shared" si="0"/>
        <v>8043000.54</v>
      </c>
      <c r="E14" s="106">
        <f t="shared" si="0"/>
        <v>8688772.03</v>
      </c>
      <c r="F14" s="107">
        <f t="shared" si="1"/>
        <v>-16179625.97</v>
      </c>
      <c r="G14" s="108">
        <f t="shared" si="2"/>
        <v>645771.4899999993</v>
      </c>
      <c r="H14" s="115"/>
      <c r="I14" s="116"/>
      <c r="J14" s="116"/>
      <c r="K14" s="114"/>
      <c r="L14" s="87"/>
      <c r="M14" s="88"/>
      <c r="N14" s="109">
        <v>24868398</v>
      </c>
      <c r="O14" s="117">
        <f>14921301.28+10277377</f>
        <v>25198678.28</v>
      </c>
      <c r="P14" s="117">
        <f>6428611.54+1614389</f>
        <v>8043000.54</v>
      </c>
      <c r="Q14" s="111">
        <f>6854545.76+1834226.27</f>
        <v>8688772.03</v>
      </c>
      <c r="R14" s="118">
        <f>Q14-N14</f>
        <v>-16179625.97</v>
      </c>
      <c r="S14" s="119">
        <f t="shared" si="4"/>
        <v>645771.4899999993</v>
      </c>
    </row>
    <row r="15" spans="1:19" s="91" customFormat="1" ht="18" hidden="1">
      <c r="A15" s="103" t="s">
        <v>78</v>
      </c>
      <c r="B15" s="104"/>
      <c r="C15" s="105"/>
      <c r="D15" s="105"/>
      <c r="E15" s="106"/>
      <c r="F15" s="107"/>
      <c r="G15" s="83">
        <f t="shared" si="2"/>
        <v>0</v>
      </c>
      <c r="H15" s="115"/>
      <c r="I15" s="116"/>
      <c r="J15" s="116"/>
      <c r="K15" s="114"/>
      <c r="L15" s="87"/>
      <c r="M15" s="88">
        <f t="shared" si="3"/>
        <v>0</v>
      </c>
      <c r="N15" s="109"/>
      <c r="O15" s="110"/>
      <c r="P15" s="110"/>
      <c r="Q15" s="114"/>
      <c r="R15" s="118"/>
      <c r="S15" s="90">
        <f t="shared" si="4"/>
        <v>0</v>
      </c>
    </row>
    <row r="16" spans="1:19" s="184" customFormat="1" ht="18.75">
      <c r="A16" s="171" t="s">
        <v>1</v>
      </c>
      <c r="B16" s="172">
        <f>B17+B18</f>
        <v>36535975</v>
      </c>
      <c r="C16" s="173">
        <f aca="true" t="shared" si="5" ref="C16:E24">I16+O16</f>
        <v>36535975</v>
      </c>
      <c r="D16" s="173">
        <f t="shared" si="5"/>
        <v>6891488.99</v>
      </c>
      <c r="E16" s="174">
        <f t="shared" si="5"/>
        <v>6813044.149999999</v>
      </c>
      <c r="F16" s="175">
        <f>E16-B16</f>
        <v>-29722930.85</v>
      </c>
      <c r="G16" s="176">
        <f t="shared" si="2"/>
        <v>-78444.84000000078</v>
      </c>
      <c r="H16" s="177">
        <f>H17+H18</f>
        <v>18195591</v>
      </c>
      <c r="I16" s="178">
        <f>I17+I18</f>
        <v>18195591</v>
      </c>
      <c r="J16" s="178">
        <f>J17+J18</f>
        <v>3407789.59</v>
      </c>
      <c r="K16" s="179">
        <f>K17+K18</f>
        <v>3406521.8899999997</v>
      </c>
      <c r="L16" s="180">
        <f>K16-H16</f>
        <v>-14789069.11</v>
      </c>
      <c r="M16" s="181">
        <f t="shared" si="3"/>
        <v>-1267.7000000001863</v>
      </c>
      <c r="N16" s="177">
        <f>N17+N18</f>
        <v>18340384</v>
      </c>
      <c r="O16" s="178">
        <f>O17+O18</f>
        <v>18340384</v>
      </c>
      <c r="P16" s="178">
        <f>P17+P18</f>
        <v>3483699.4</v>
      </c>
      <c r="Q16" s="179">
        <f>Q17+Q18</f>
        <v>3406522.26</v>
      </c>
      <c r="R16" s="182">
        <f>Q16-N16</f>
        <v>-14933861.74</v>
      </c>
      <c r="S16" s="183">
        <f t="shared" si="4"/>
        <v>-77177.14000000013</v>
      </c>
    </row>
    <row r="17" spans="1:19" s="91" customFormat="1" ht="18">
      <c r="A17" s="103" t="s">
        <v>2</v>
      </c>
      <c r="B17" s="104">
        <f>H17+N17</f>
        <v>4387418</v>
      </c>
      <c r="C17" s="105">
        <f t="shared" si="5"/>
        <v>4387418</v>
      </c>
      <c r="D17" s="105">
        <f t="shared" si="5"/>
        <v>2563844.4</v>
      </c>
      <c r="E17" s="106">
        <f t="shared" si="5"/>
        <v>2532242.4</v>
      </c>
      <c r="F17" s="107">
        <f>E17-B17</f>
        <v>-1855175.6</v>
      </c>
      <c r="G17" s="108">
        <f t="shared" si="2"/>
        <v>-31602</v>
      </c>
      <c r="H17" s="109">
        <v>2114500</v>
      </c>
      <c r="I17" s="117">
        <v>2114500</v>
      </c>
      <c r="J17" s="117">
        <v>1268045</v>
      </c>
      <c r="K17" s="111">
        <v>1266121.14</v>
      </c>
      <c r="L17" s="112">
        <f>K17-H17</f>
        <v>-848378.8600000001</v>
      </c>
      <c r="M17" s="113">
        <f t="shared" si="3"/>
        <v>-1923.8600000001024</v>
      </c>
      <c r="N17" s="109">
        <v>2272918</v>
      </c>
      <c r="O17" s="117">
        <v>2272918</v>
      </c>
      <c r="P17" s="117">
        <v>1295799.4</v>
      </c>
      <c r="Q17" s="111">
        <v>1266121.26</v>
      </c>
      <c r="R17" s="118">
        <f>Q17-N17</f>
        <v>-1006796.74</v>
      </c>
      <c r="S17" s="119">
        <f t="shared" si="4"/>
        <v>-29678.139999999898</v>
      </c>
    </row>
    <row r="18" spans="1:19" s="91" customFormat="1" ht="18">
      <c r="A18" s="103" t="s">
        <v>3</v>
      </c>
      <c r="B18" s="104">
        <f>H18+N18</f>
        <v>32148557</v>
      </c>
      <c r="C18" s="105">
        <f t="shared" si="5"/>
        <v>32148557</v>
      </c>
      <c r="D18" s="105">
        <f t="shared" si="5"/>
        <v>4327644.59</v>
      </c>
      <c r="E18" s="106">
        <f t="shared" si="5"/>
        <v>4280801.75</v>
      </c>
      <c r="F18" s="107">
        <f>E18-B18</f>
        <v>-27867755.25</v>
      </c>
      <c r="G18" s="108">
        <f t="shared" si="2"/>
        <v>-46842.83999999985</v>
      </c>
      <c r="H18" s="109">
        <v>16081091</v>
      </c>
      <c r="I18" s="110">
        <v>16081091</v>
      </c>
      <c r="J18" s="110">
        <v>2139744.59</v>
      </c>
      <c r="K18" s="111">
        <v>2140400.75</v>
      </c>
      <c r="L18" s="112">
        <f>K18-H18</f>
        <v>-13940690.25</v>
      </c>
      <c r="M18" s="113">
        <f t="shared" si="3"/>
        <v>656.160000000149</v>
      </c>
      <c r="N18" s="109">
        <v>16067466</v>
      </c>
      <c r="O18" s="117">
        <v>16067466</v>
      </c>
      <c r="P18" s="117">
        <v>2187900</v>
      </c>
      <c r="Q18" s="111">
        <v>2140401</v>
      </c>
      <c r="R18" s="118">
        <f>Q18-N18</f>
        <v>-13927065</v>
      </c>
      <c r="S18" s="119">
        <f t="shared" si="4"/>
        <v>-47499</v>
      </c>
    </row>
    <row r="19" spans="1:19" s="91" customFormat="1" ht="18">
      <c r="A19" s="92" t="s">
        <v>79</v>
      </c>
      <c r="B19" s="93">
        <f>H19+N19</f>
        <v>1418196</v>
      </c>
      <c r="C19" s="94">
        <f t="shared" si="5"/>
        <v>1418196</v>
      </c>
      <c r="D19" s="94">
        <f t="shared" si="5"/>
        <v>647168</v>
      </c>
      <c r="E19" s="95">
        <f t="shared" si="5"/>
        <v>656228.36</v>
      </c>
      <c r="F19" s="81">
        <f>E19-B19</f>
        <v>-761967.64</v>
      </c>
      <c r="G19" s="83">
        <f t="shared" si="2"/>
        <v>9060.359999999986</v>
      </c>
      <c r="H19" s="96">
        <v>1078290</v>
      </c>
      <c r="I19" s="99">
        <v>1078290</v>
      </c>
      <c r="J19" s="99">
        <f>501860+850</f>
        <v>502710</v>
      </c>
      <c r="K19" s="98">
        <v>507533.36</v>
      </c>
      <c r="L19" s="87">
        <f>K19-H19</f>
        <v>-570756.64</v>
      </c>
      <c r="M19" s="88">
        <f t="shared" si="3"/>
        <v>4823.359999999986</v>
      </c>
      <c r="N19" s="96">
        <v>339906</v>
      </c>
      <c r="O19" s="99">
        <v>339906</v>
      </c>
      <c r="P19" s="99">
        <v>144458</v>
      </c>
      <c r="Q19" s="98">
        <v>148695</v>
      </c>
      <c r="R19" s="89">
        <f>Q19-N19</f>
        <v>-191211</v>
      </c>
      <c r="S19" s="90">
        <f t="shared" si="4"/>
        <v>4237</v>
      </c>
    </row>
    <row r="20" spans="1:19" s="91" customFormat="1" ht="18">
      <c r="A20" s="92" t="s">
        <v>41</v>
      </c>
      <c r="B20" s="104">
        <f>H20+N20</f>
        <v>0</v>
      </c>
      <c r="C20" s="120">
        <f t="shared" si="5"/>
        <v>121.7</v>
      </c>
      <c r="D20" s="105">
        <f t="shared" si="5"/>
        <v>121.7</v>
      </c>
      <c r="E20" s="121">
        <f t="shared" si="5"/>
        <v>1501.64</v>
      </c>
      <c r="F20" s="81"/>
      <c r="G20" s="83"/>
      <c r="H20" s="109"/>
      <c r="I20" s="110"/>
      <c r="J20" s="110"/>
      <c r="K20" s="98">
        <v>1501.64</v>
      </c>
      <c r="L20" s="87"/>
      <c r="M20" s="88"/>
      <c r="N20" s="109"/>
      <c r="O20" s="97">
        <v>121.7</v>
      </c>
      <c r="P20" s="97">
        <v>121.7</v>
      </c>
      <c r="Q20" s="114"/>
      <c r="R20" s="89"/>
      <c r="S20" s="90"/>
    </row>
    <row r="21" spans="1:19" s="91" customFormat="1" ht="35.25" customHeight="1">
      <c r="A21" s="122" t="s">
        <v>80</v>
      </c>
      <c r="B21" s="123">
        <f>B22+B23+B24+B25+B26</f>
        <v>15295269</v>
      </c>
      <c r="C21" s="94">
        <f t="shared" si="5"/>
        <v>40001535.4</v>
      </c>
      <c r="D21" s="94">
        <f t="shared" si="5"/>
        <v>29989774.770000003</v>
      </c>
      <c r="E21" s="95">
        <f t="shared" si="5"/>
        <v>30013079.76</v>
      </c>
      <c r="F21" s="81">
        <f>E21-B21</f>
        <v>14717810.760000002</v>
      </c>
      <c r="G21" s="83">
        <f t="shared" si="2"/>
        <v>23304.98999999836</v>
      </c>
      <c r="H21" s="124">
        <f>H22+H23+H24+H25+H26</f>
        <v>12264197</v>
      </c>
      <c r="I21" s="125">
        <f>I22+I23+I24+I25+I26</f>
        <v>37100748.5</v>
      </c>
      <c r="J21" s="125">
        <f>J22+J23+J24+J25+J26</f>
        <v>28639858.35</v>
      </c>
      <c r="K21" s="126">
        <f>K22+K23+K24+K25+K26</f>
        <v>28587096.69</v>
      </c>
      <c r="L21" s="87">
        <f>K21-H21</f>
        <v>16322899.690000001</v>
      </c>
      <c r="M21" s="88">
        <f t="shared" si="3"/>
        <v>-52761.66000000015</v>
      </c>
      <c r="N21" s="124">
        <f>N22+N23+N24+N25+N26</f>
        <v>3031072</v>
      </c>
      <c r="O21" s="125">
        <f>O22+O23+O24+O25+O26</f>
        <v>2900786.9</v>
      </c>
      <c r="P21" s="125">
        <f>P22+P23+P24+P25+P26</f>
        <v>1349916.42</v>
      </c>
      <c r="Q21" s="126">
        <f>Q22+Q23+Q24+Q25+Q26</f>
        <v>1425983.07</v>
      </c>
      <c r="R21" s="89">
        <f>Q21-N21</f>
        <v>-1605088.93</v>
      </c>
      <c r="S21" s="90">
        <f t="shared" si="4"/>
        <v>76066.65000000014</v>
      </c>
    </row>
    <row r="22" spans="1:19" s="91" customFormat="1" ht="18">
      <c r="A22" s="103" t="s">
        <v>81</v>
      </c>
      <c r="B22" s="104">
        <f>H22+N22</f>
        <v>11476105</v>
      </c>
      <c r="C22" s="105">
        <f t="shared" si="5"/>
        <v>36347514.4</v>
      </c>
      <c r="D22" s="105">
        <f t="shared" si="5"/>
        <v>28141526.4</v>
      </c>
      <c r="E22" s="106">
        <f t="shared" si="5"/>
        <v>28120236</v>
      </c>
      <c r="F22" s="107">
        <f>E22-B22</f>
        <v>16644131</v>
      </c>
      <c r="G22" s="108">
        <f t="shared" si="2"/>
        <v>-21290.39999999851</v>
      </c>
      <c r="H22" s="109">
        <v>11405764</v>
      </c>
      <c r="I22" s="110">
        <v>36232705.5</v>
      </c>
      <c r="J22" s="110">
        <v>28060028.5</v>
      </c>
      <c r="K22" s="114">
        <v>28007223</v>
      </c>
      <c r="L22" s="112">
        <f>K22-H22</f>
        <v>16601459</v>
      </c>
      <c r="M22" s="113">
        <f t="shared" si="3"/>
        <v>-52805.5</v>
      </c>
      <c r="N22" s="109">
        <v>70341</v>
      </c>
      <c r="O22" s="110">
        <v>114808.9</v>
      </c>
      <c r="P22" s="110">
        <v>81497.9</v>
      </c>
      <c r="Q22" s="114">
        <v>113013</v>
      </c>
      <c r="R22" s="118">
        <f>Q22-N22</f>
        <v>42672</v>
      </c>
      <c r="S22" s="119">
        <f t="shared" si="4"/>
        <v>31515.100000000006</v>
      </c>
    </row>
    <row r="23" spans="1:19" s="91" customFormat="1" ht="32.25" customHeight="1">
      <c r="A23" s="127" t="s">
        <v>82</v>
      </c>
      <c r="B23" s="104">
        <f>H23+N23</f>
        <v>2651922</v>
      </c>
      <c r="C23" s="105">
        <f t="shared" si="5"/>
        <v>2597169</v>
      </c>
      <c r="D23" s="105">
        <f t="shared" si="5"/>
        <v>1349124.52</v>
      </c>
      <c r="E23" s="106">
        <f t="shared" si="5"/>
        <v>1377264.36</v>
      </c>
      <c r="F23" s="107">
        <f>E23-B23</f>
        <v>-1274657.64</v>
      </c>
      <c r="G23" s="108">
        <f t="shared" si="2"/>
        <v>28139.840000000084</v>
      </c>
      <c r="H23" s="109">
        <v>334630</v>
      </c>
      <c r="I23" s="110">
        <v>334630</v>
      </c>
      <c r="J23" s="110">
        <v>149277</v>
      </c>
      <c r="K23" s="106">
        <v>149320.84</v>
      </c>
      <c r="L23" s="112">
        <f>K23-H23</f>
        <v>-185309.16</v>
      </c>
      <c r="M23" s="113">
        <f t="shared" si="3"/>
        <v>43.83999999999651</v>
      </c>
      <c r="N23" s="109">
        <v>2317292</v>
      </c>
      <c r="O23" s="128">
        <v>2262539</v>
      </c>
      <c r="P23" s="128">
        <v>1199847.52</v>
      </c>
      <c r="Q23" s="106">
        <v>1227943.52</v>
      </c>
      <c r="R23" s="118">
        <f>Q23-N23</f>
        <v>-1089348.48</v>
      </c>
      <c r="S23" s="119">
        <f t="shared" si="4"/>
        <v>28096</v>
      </c>
    </row>
    <row r="24" spans="1:19" s="91" customFormat="1" ht="16.5" customHeight="1">
      <c r="A24" s="129" t="s">
        <v>45</v>
      </c>
      <c r="B24" s="104">
        <f>H24+N24</f>
        <v>0</v>
      </c>
      <c r="C24" s="105">
        <f t="shared" si="5"/>
        <v>9610</v>
      </c>
      <c r="D24" s="105">
        <f t="shared" si="5"/>
        <v>9610</v>
      </c>
      <c r="E24" s="106">
        <f t="shared" si="5"/>
        <v>9610</v>
      </c>
      <c r="F24" s="107">
        <f>E24-B24</f>
        <v>9610</v>
      </c>
      <c r="G24" s="108">
        <f t="shared" si="2"/>
        <v>0</v>
      </c>
      <c r="H24" s="109">
        <v>0</v>
      </c>
      <c r="I24" s="110">
        <v>9610</v>
      </c>
      <c r="J24" s="110">
        <v>9610</v>
      </c>
      <c r="K24" s="114">
        <v>9610</v>
      </c>
      <c r="L24" s="112">
        <f>K24-H24</f>
        <v>9610</v>
      </c>
      <c r="M24" s="113">
        <f t="shared" si="3"/>
        <v>0</v>
      </c>
      <c r="N24" s="109"/>
      <c r="O24" s="110"/>
      <c r="P24" s="110"/>
      <c r="Q24" s="114"/>
      <c r="R24" s="118"/>
      <c r="S24" s="119"/>
    </row>
    <row r="25" spans="1:19" s="91" customFormat="1" ht="36" customHeight="1">
      <c r="A25" s="127" t="s">
        <v>83</v>
      </c>
      <c r="B25" s="104">
        <f aca="true" t="shared" si="6" ref="B25:E34">H25+N25</f>
        <v>1167242</v>
      </c>
      <c r="C25" s="105">
        <f t="shared" si="6"/>
        <v>1047242</v>
      </c>
      <c r="D25" s="105">
        <f>J25+P25</f>
        <v>489513.85</v>
      </c>
      <c r="E25" s="106">
        <f t="shared" si="6"/>
        <v>505969.39999999997</v>
      </c>
      <c r="F25" s="107">
        <f aca="true" t="shared" si="7" ref="F25:F34">E25-B25</f>
        <v>-661272.6000000001</v>
      </c>
      <c r="G25" s="108">
        <f t="shared" si="2"/>
        <v>16455.54999999999</v>
      </c>
      <c r="H25" s="109">
        <v>523803</v>
      </c>
      <c r="I25" s="110">
        <v>523803</v>
      </c>
      <c r="J25" s="110">
        <v>420942.85</v>
      </c>
      <c r="K25" s="114">
        <v>420942.85</v>
      </c>
      <c r="L25" s="112">
        <f aca="true" t="shared" si="8" ref="L25:L38">K25-H25</f>
        <v>-102860.15000000002</v>
      </c>
      <c r="M25" s="113">
        <f t="shared" si="3"/>
        <v>0</v>
      </c>
      <c r="N25" s="109">
        <v>643439</v>
      </c>
      <c r="O25" s="128">
        <v>523439</v>
      </c>
      <c r="P25" s="128">
        <v>68571</v>
      </c>
      <c r="Q25" s="106">
        <v>85026.55</v>
      </c>
      <c r="R25" s="118">
        <f>Q25-N25</f>
        <v>-558412.45</v>
      </c>
      <c r="S25" s="119">
        <f>Q25-P25</f>
        <v>16455.550000000003</v>
      </c>
    </row>
    <row r="26" spans="1:19" s="91" customFormat="1" ht="18" hidden="1">
      <c r="A26" s="129" t="s">
        <v>84</v>
      </c>
      <c r="B26" s="104">
        <f t="shared" si="6"/>
        <v>0</v>
      </c>
      <c r="C26" s="94">
        <f t="shared" si="6"/>
        <v>0</v>
      </c>
      <c r="D26" s="94">
        <f t="shared" si="6"/>
        <v>0</v>
      </c>
      <c r="E26" s="95">
        <f t="shared" si="6"/>
        <v>0</v>
      </c>
      <c r="F26" s="81">
        <f t="shared" si="7"/>
        <v>0</v>
      </c>
      <c r="G26" s="83">
        <f t="shared" si="2"/>
        <v>0</v>
      </c>
      <c r="H26" s="115">
        <v>0</v>
      </c>
      <c r="I26" s="116"/>
      <c r="J26" s="116"/>
      <c r="K26" s="114"/>
      <c r="L26" s="87">
        <f t="shared" si="8"/>
        <v>0</v>
      </c>
      <c r="M26" s="88">
        <f t="shared" si="3"/>
        <v>0</v>
      </c>
      <c r="N26" s="109">
        <v>0</v>
      </c>
      <c r="O26" s="110"/>
      <c r="P26" s="110"/>
      <c r="Q26" s="114"/>
      <c r="R26" s="89">
        <f>Q26-N26</f>
        <v>0</v>
      </c>
      <c r="S26" s="90">
        <f t="shared" si="4"/>
        <v>0</v>
      </c>
    </row>
    <row r="27" spans="1:19" s="91" customFormat="1" ht="15.75" customHeight="1">
      <c r="A27" s="122" t="s">
        <v>85</v>
      </c>
      <c r="B27" s="93">
        <f t="shared" si="6"/>
        <v>3645000</v>
      </c>
      <c r="C27" s="94">
        <f t="shared" si="6"/>
        <v>3645000</v>
      </c>
      <c r="D27" s="94">
        <f t="shared" si="6"/>
        <v>1164730</v>
      </c>
      <c r="E27" s="95">
        <f t="shared" si="6"/>
        <v>1022156.46</v>
      </c>
      <c r="F27" s="81">
        <f t="shared" si="7"/>
        <v>-2622843.54</v>
      </c>
      <c r="G27" s="83">
        <f t="shared" si="2"/>
        <v>-142573.54000000004</v>
      </c>
      <c r="H27" s="130">
        <v>3645000</v>
      </c>
      <c r="I27" s="99">
        <v>3645000</v>
      </c>
      <c r="J27" s="99">
        <v>1164730</v>
      </c>
      <c r="K27" s="98">
        <v>1022156.46</v>
      </c>
      <c r="L27" s="87">
        <f t="shared" si="8"/>
        <v>-2622843.54</v>
      </c>
      <c r="M27" s="88">
        <f t="shared" si="3"/>
        <v>-142573.54000000004</v>
      </c>
      <c r="N27" s="96"/>
      <c r="O27" s="110"/>
      <c r="P27" s="110"/>
      <c r="Q27" s="114"/>
      <c r="R27" s="118"/>
      <c r="S27" s="90"/>
    </row>
    <row r="28" spans="1:19" s="91" customFormat="1" ht="18">
      <c r="A28" s="92" t="s">
        <v>86</v>
      </c>
      <c r="B28" s="93">
        <f t="shared" si="6"/>
        <v>1110320</v>
      </c>
      <c r="C28" s="94">
        <f t="shared" si="6"/>
        <v>1542640.53</v>
      </c>
      <c r="D28" s="94">
        <f t="shared" si="6"/>
        <v>1019303.83</v>
      </c>
      <c r="E28" s="95">
        <f t="shared" si="6"/>
        <v>1071051.96</v>
      </c>
      <c r="F28" s="81">
        <f t="shared" si="7"/>
        <v>-39268.04000000004</v>
      </c>
      <c r="G28" s="83">
        <f t="shared" si="2"/>
        <v>51748.130000000005</v>
      </c>
      <c r="H28" s="96">
        <v>5002</v>
      </c>
      <c r="I28" s="97">
        <v>5449.62</v>
      </c>
      <c r="J28" s="97">
        <v>5449.62</v>
      </c>
      <c r="K28" s="98">
        <v>8906.45</v>
      </c>
      <c r="L28" s="87">
        <f t="shared" si="8"/>
        <v>3904.4500000000007</v>
      </c>
      <c r="M28" s="88">
        <f t="shared" si="3"/>
        <v>3456.830000000001</v>
      </c>
      <c r="N28" s="96">
        <v>1105318</v>
      </c>
      <c r="O28" s="99">
        <v>1537190.91</v>
      </c>
      <c r="P28" s="99">
        <v>1013854.21</v>
      </c>
      <c r="Q28" s="98">
        <v>1062145.51</v>
      </c>
      <c r="R28" s="89">
        <f aca="true" t="shared" si="9" ref="R28:R35">Q28-N28</f>
        <v>-43172.48999999999</v>
      </c>
      <c r="S28" s="90">
        <f t="shared" si="4"/>
        <v>48291.30000000005</v>
      </c>
    </row>
    <row r="29" spans="1:19" s="91" customFormat="1" ht="36" customHeight="1">
      <c r="A29" s="122" t="s">
        <v>42</v>
      </c>
      <c r="B29" s="93">
        <f>B30+B31</f>
        <v>6836884</v>
      </c>
      <c r="C29" s="94">
        <f t="shared" si="6"/>
        <v>14756610.48</v>
      </c>
      <c r="D29" s="94">
        <f t="shared" si="6"/>
        <v>14033927.48</v>
      </c>
      <c r="E29" s="95">
        <f t="shared" si="6"/>
        <v>13754876.52</v>
      </c>
      <c r="F29" s="81">
        <f t="shared" si="7"/>
        <v>6917992.52</v>
      </c>
      <c r="G29" s="83">
        <f t="shared" si="2"/>
        <v>-279050.9600000009</v>
      </c>
      <c r="H29" s="96">
        <f>H30+H31</f>
        <v>6238000</v>
      </c>
      <c r="I29" s="100">
        <f>I30+I31</f>
        <v>12832388.16</v>
      </c>
      <c r="J29" s="100">
        <f>J30+J31</f>
        <v>12334248.16</v>
      </c>
      <c r="K29" s="102">
        <f>K30+K31</f>
        <v>12573279.2</v>
      </c>
      <c r="L29" s="87">
        <f t="shared" si="8"/>
        <v>6335279.199999999</v>
      </c>
      <c r="M29" s="88">
        <f t="shared" si="3"/>
        <v>239031.0399999991</v>
      </c>
      <c r="N29" s="96">
        <f>N30+N31</f>
        <v>598884</v>
      </c>
      <c r="O29" s="100">
        <f>O30+O31</f>
        <v>1924222.32</v>
      </c>
      <c r="P29" s="100">
        <f>P30+P31</f>
        <v>1699679.32</v>
      </c>
      <c r="Q29" s="102">
        <f>Q30+Q31</f>
        <v>1181597.32</v>
      </c>
      <c r="R29" s="89">
        <f t="shared" si="9"/>
        <v>582713.3200000001</v>
      </c>
      <c r="S29" s="90">
        <f t="shared" si="4"/>
        <v>-518082</v>
      </c>
    </row>
    <row r="30" spans="1:19" s="91" customFormat="1" ht="18">
      <c r="A30" s="103" t="s">
        <v>87</v>
      </c>
      <c r="B30" s="104">
        <f>H30+N30</f>
        <v>848905</v>
      </c>
      <c r="C30" s="105">
        <f t="shared" si="6"/>
        <v>7293611</v>
      </c>
      <c r="D30" s="105">
        <f t="shared" si="6"/>
        <v>6671068</v>
      </c>
      <c r="E30" s="106">
        <f t="shared" si="6"/>
        <v>6423504.08</v>
      </c>
      <c r="F30" s="107">
        <f t="shared" si="7"/>
        <v>5574599.08</v>
      </c>
      <c r="G30" s="108">
        <f t="shared" si="2"/>
        <v>-247563.91999999993</v>
      </c>
      <c r="H30" s="109">
        <v>600000</v>
      </c>
      <c r="I30" s="110">
        <v>6842391</v>
      </c>
      <c r="J30" s="110">
        <v>6344391</v>
      </c>
      <c r="K30" s="111">
        <v>6301226.55</v>
      </c>
      <c r="L30" s="112">
        <f t="shared" si="8"/>
        <v>5701226.55</v>
      </c>
      <c r="M30" s="113">
        <f t="shared" si="3"/>
        <v>-43164.450000000186</v>
      </c>
      <c r="N30" s="109">
        <v>248905</v>
      </c>
      <c r="O30" s="117">
        <v>451220</v>
      </c>
      <c r="P30" s="117">
        <v>326677</v>
      </c>
      <c r="Q30" s="111">
        <v>122277.53</v>
      </c>
      <c r="R30" s="118">
        <f t="shared" si="9"/>
        <v>-126627.47</v>
      </c>
      <c r="S30" s="119">
        <f t="shared" si="4"/>
        <v>-204399.47</v>
      </c>
    </row>
    <row r="31" spans="1:19" s="91" customFormat="1" ht="18">
      <c r="A31" s="103" t="s">
        <v>88</v>
      </c>
      <c r="B31" s="104">
        <f>H31+N31</f>
        <v>5987979</v>
      </c>
      <c r="C31" s="105">
        <f t="shared" si="6"/>
        <v>7462999.48</v>
      </c>
      <c r="D31" s="105">
        <f t="shared" si="6"/>
        <v>7362859.48</v>
      </c>
      <c r="E31" s="106">
        <f t="shared" si="6"/>
        <v>7331372.44</v>
      </c>
      <c r="F31" s="107">
        <f t="shared" si="7"/>
        <v>1343393.4400000004</v>
      </c>
      <c r="G31" s="108">
        <f t="shared" si="2"/>
        <v>-31487.040000000037</v>
      </c>
      <c r="H31" s="109">
        <v>5638000</v>
      </c>
      <c r="I31" s="110">
        <v>5989997.16</v>
      </c>
      <c r="J31" s="110">
        <v>5989857.16</v>
      </c>
      <c r="K31" s="111">
        <v>6272052.65</v>
      </c>
      <c r="L31" s="112">
        <f t="shared" si="8"/>
        <v>634052.6500000004</v>
      </c>
      <c r="M31" s="113">
        <f t="shared" si="3"/>
        <v>282195.4900000002</v>
      </c>
      <c r="N31" s="109">
        <v>349979</v>
      </c>
      <c r="O31" s="131">
        <v>1473002.32</v>
      </c>
      <c r="P31" s="131">
        <v>1373002.32</v>
      </c>
      <c r="Q31" s="111">
        <v>1059319.79</v>
      </c>
      <c r="R31" s="118">
        <f t="shared" si="9"/>
        <v>709340.79</v>
      </c>
      <c r="S31" s="119">
        <f t="shared" si="4"/>
        <v>-313682.53</v>
      </c>
    </row>
    <row r="32" spans="1:19" s="91" customFormat="1" ht="18">
      <c r="A32" s="92" t="s">
        <v>4</v>
      </c>
      <c r="B32" s="93">
        <f>H32+N32</f>
        <v>911168</v>
      </c>
      <c r="C32" s="94">
        <f t="shared" si="6"/>
        <v>917168</v>
      </c>
      <c r="D32" s="94">
        <f t="shared" si="6"/>
        <v>240184</v>
      </c>
      <c r="E32" s="95">
        <f t="shared" si="6"/>
        <v>430842.68000000005</v>
      </c>
      <c r="F32" s="81">
        <f t="shared" si="7"/>
        <v>-480325.31999999995</v>
      </c>
      <c r="G32" s="83">
        <f t="shared" si="2"/>
        <v>190658.68000000005</v>
      </c>
      <c r="H32" s="96">
        <v>911168</v>
      </c>
      <c r="I32" s="97">
        <v>911168</v>
      </c>
      <c r="J32" s="97">
        <v>234184</v>
      </c>
      <c r="K32" s="98">
        <v>362167.09</v>
      </c>
      <c r="L32" s="87">
        <f t="shared" si="8"/>
        <v>-549000.9099999999</v>
      </c>
      <c r="M32" s="88">
        <f t="shared" si="3"/>
        <v>127983.09000000003</v>
      </c>
      <c r="N32" s="96">
        <v>0</v>
      </c>
      <c r="O32" s="99">
        <v>6000</v>
      </c>
      <c r="P32" s="99">
        <v>6000</v>
      </c>
      <c r="Q32" s="98">
        <v>68675.59</v>
      </c>
      <c r="R32" s="89">
        <f t="shared" si="9"/>
        <v>68675.59</v>
      </c>
      <c r="S32" s="90">
        <f t="shared" si="4"/>
        <v>62675.59</v>
      </c>
    </row>
    <row r="33" spans="1:19" s="91" customFormat="1" ht="18">
      <c r="A33" s="92" t="s">
        <v>44</v>
      </c>
      <c r="B33" s="93">
        <f>B34+B36+B37+B35</f>
        <v>0</v>
      </c>
      <c r="C33" s="94">
        <f t="shared" si="6"/>
        <v>516287.66</v>
      </c>
      <c r="D33" s="94">
        <f t="shared" si="6"/>
        <v>516287.66</v>
      </c>
      <c r="E33" s="95">
        <f t="shared" si="6"/>
        <v>731457.4800000001</v>
      </c>
      <c r="F33" s="81">
        <f t="shared" si="7"/>
        <v>731457.4800000001</v>
      </c>
      <c r="G33" s="83">
        <f t="shared" si="2"/>
        <v>215169.82000000012</v>
      </c>
      <c r="H33" s="96">
        <f>H34+H35+H36+H37</f>
        <v>0</v>
      </c>
      <c r="I33" s="100">
        <f>I34+I35+I36+I37</f>
        <v>0</v>
      </c>
      <c r="J33" s="100">
        <f>J34+J35+J36+J37</f>
        <v>0</v>
      </c>
      <c r="K33" s="102">
        <f>K34+K36+K37</f>
        <v>42281.66</v>
      </c>
      <c r="L33" s="87">
        <f t="shared" si="8"/>
        <v>42281.66</v>
      </c>
      <c r="M33" s="88">
        <f t="shared" si="3"/>
        <v>42281.66</v>
      </c>
      <c r="N33" s="96">
        <f>N34+N35+N36+N37</f>
        <v>0</v>
      </c>
      <c r="O33" s="100">
        <f>O34+O35+O36+O37</f>
        <v>516287.66</v>
      </c>
      <c r="P33" s="100">
        <f>P34+P35+P36+P37</f>
        <v>516287.66</v>
      </c>
      <c r="Q33" s="102">
        <f>Q34+Q36+Q37+Q35</f>
        <v>689175.8200000001</v>
      </c>
      <c r="R33" s="89">
        <f t="shared" si="9"/>
        <v>689175.8200000001</v>
      </c>
      <c r="S33" s="90">
        <f t="shared" si="4"/>
        <v>172888.1600000001</v>
      </c>
    </row>
    <row r="34" spans="1:19" s="91" customFormat="1" ht="18">
      <c r="A34" s="103" t="s">
        <v>89</v>
      </c>
      <c r="B34" s="104">
        <f>H34+N34</f>
        <v>0</v>
      </c>
      <c r="C34" s="105">
        <f t="shared" si="6"/>
        <v>0</v>
      </c>
      <c r="D34" s="105">
        <f t="shared" si="6"/>
        <v>0</v>
      </c>
      <c r="E34" s="106">
        <f t="shared" si="6"/>
        <v>25513.06</v>
      </c>
      <c r="F34" s="107">
        <f t="shared" si="7"/>
        <v>25513.06</v>
      </c>
      <c r="G34" s="108">
        <f t="shared" si="2"/>
        <v>25513.06</v>
      </c>
      <c r="H34" s="109"/>
      <c r="I34" s="110"/>
      <c r="J34" s="110"/>
      <c r="K34" s="114">
        <v>4506.66</v>
      </c>
      <c r="L34" s="112">
        <f t="shared" si="8"/>
        <v>4506.66</v>
      </c>
      <c r="M34" s="113">
        <f t="shared" si="3"/>
        <v>4506.66</v>
      </c>
      <c r="N34" s="109"/>
      <c r="O34" s="110"/>
      <c r="P34" s="110"/>
      <c r="Q34" s="111">
        <v>21006.4</v>
      </c>
      <c r="R34" s="118">
        <f t="shared" si="9"/>
        <v>21006.4</v>
      </c>
      <c r="S34" s="119">
        <f t="shared" si="4"/>
        <v>21006.4</v>
      </c>
    </row>
    <row r="35" spans="1:19" s="91" customFormat="1" ht="18">
      <c r="A35" s="103" t="s">
        <v>90</v>
      </c>
      <c r="B35" s="104">
        <f>H35+N35</f>
        <v>0</v>
      </c>
      <c r="C35" s="105"/>
      <c r="D35" s="105"/>
      <c r="E35" s="106"/>
      <c r="F35" s="107"/>
      <c r="G35" s="83"/>
      <c r="H35" s="109"/>
      <c r="I35" s="110"/>
      <c r="J35" s="110"/>
      <c r="K35" s="114"/>
      <c r="L35" s="112">
        <f t="shared" si="8"/>
        <v>0</v>
      </c>
      <c r="M35" s="113">
        <f t="shared" si="3"/>
        <v>0</v>
      </c>
      <c r="N35" s="109"/>
      <c r="O35" s="110"/>
      <c r="P35" s="110"/>
      <c r="Q35" s="111"/>
      <c r="R35" s="118">
        <f t="shared" si="9"/>
        <v>0</v>
      </c>
      <c r="S35" s="119">
        <f t="shared" si="4"/>
        <v>0</v>
      </c>
    </row>
    <row r="36" spans="1:19" s="91" customFormat="1" ht="18.75" thickBot="1">
      <c r="A36" s="103" t="s">
        <v>91</v>
      </c>
      <c r="B36" s="104">
        <f>H36+N36</f>
        <v>0</v>
      </c>
      <c r="C36" s="105">
        <f aca="true" t="shared" si="10" ref="B36:E38">I36+O36</f>
        <v>516287.66</v>
      </c>
      <c r="D36" s="105">
        <f t="shared" si="10"/>
        <v>516287.66</v>
      </c>
      <c r="E36" s="106">
        <f t="shared" si="10"/>
        <v>705944.42</v>
      </c>
      <c r="F36" s="107">
        <f>E36-B36</f>
        <v>705944.42</v>
      </c>
      <c r="G36" s="83">
        <f t="shared" si="2"/>
        <v>189656.76000000007</v>
      </c>
      <c r="H36" s="109">
        <v>0</v>
      </c>
      <c r="I36" s="110">
        <v>0</v>
      </c>
      <c r="J36" s="110">
        <v>0</v>
      </c>
      <c r="K36" s="111">
        <v>37775</v>
      </c>
      <c r="L36" s="112">
        <f t="shared" si="8"/>
        <v>37775</v>
      </c>
      <c r="M36" s="113">
        <f t="shared" si="3"/>
        <v>37775</v>
      </c>
      <c r="N36" s="109">
        <v>0</v>
      </c>
      <c r="O36" s="117">
        <v>516287.66</v>
      </c>
      <c r="P36" s="117">
        <v>516287.66</v>
      </c>
      <c r="Q36" s="111">
        <v>668169.42</v>
      </c>
      <c r="R36" s="118">
        <f>Q36-N36</f>
        <v>668169.42</v>
      </c>
      <c r="S36" s="119">
        <f>Q36-P36</f>
        <v>151881.76000000007</v>
      </c>
    </row>
    <row r="37" spans="1:19" s="91" customFormat="1" ht="18.75" hidden="1" thickBot="1">
      <c r="A37" s="132" t="s">
        <v>92</v>
      </c>
      <c r="B37" s="133">
        <f t="shared" si="10"/>
        <v>0</v>
      </c>
      <c r="C37" s="134">
        <f t="shared" si="10"/>
        <v>0</v>
      </c>
      <c r="D37" s="134">
        <f t="shared" si="10"/>
        <v>0</v>
      </c>
      <c r="E37" s="135">
        <f t="shared" si="10"/>
        <v>0</v>
      </c>
      <c r="F37" s="136">
        <f>E37-B37</f>
        <v>0</v>
      </c>
      <c r="G37" s="137">
        <f t="shared" si="2"/>
        <v>0</v>
      </c>
      <c r="H37" s="138"/>
      <c r="I37" s="139"/>
      <c r="J37" s="139"/>
      <c r="K37" s="140"/>
      <c r="L37" s="141">
        <f t="shared" si="8"/>
        <v>0</v>
      </c>
      <c r="M37" s="142">
        <f t="shared" si="3"/>
        <v>0</v>
      </c>
      <c r="N37" s="138">
        <v>0</v>
      </c>
      <c r="O37" s="143"/>
      <c r="P37" s="143"/>
      <c r="Q37" s="144"/>
      <c r="R37" s="145"/>
      <c r="S37" s="146">
        <f t="shared" si="4"/>
        <v>0</v>
      </c>
    </row>
    <row r="38" spans="1:19" s="91" customFormat="1" ht="17.25" customHeight="1" thickBot="1">
      <c r="A38" s="147" t="s">
        <v>93</v>
      </c>
      <c r="B38" s="148">
        <f t="shared" si="10"/>
        <v>231694900</v>
      </c>
      <c r="C38" s="149">
        <f t="shared" si="10"/>
        <v>276886818.94</v>
      </c>
      <c r="D38" s="150">
        <f t="shared" si="10"/>
        <v>141340707.24</v>
      </c>
      <c r="E38" s="151">
        <f t="shared" si="10"/>
        <v>142777250.18</v>
      </c>
      <c r="F38" s="150">
        <f>E38-B38</f>
        <v>-88917649.82</v>
      </c>
      <c r="G38" s="152">
        <f t="shared" si="2"/>
        <v>1436542.9399999976</v>
      </c>
      <c r="H38" s="153">
        <f aca="true" t="shared" si="11" ref="H38:Q38">H5</f>
        <v>134725087</v>
      </c>
      <c r="I38" s="154">
        <f t="shared" si="11"/>
        <v>166156474.28</v>
      </c>
      <c r="J38" s="154">
        <f t="shared" si="11"/>
        <v>92370317.72</v>
      </c>
      <c r="K38" s="155">
        <f t="shared" si="11"/>
        <v>92572649.33</v>
      </c>
      <c r="L38" s="156">
        <f t="shared" si="8"/>
        <v>-42152437.67</v>
      </c>
      <c r="M38" s="157">
        <f t="shared" si="3"/>
        <v>202331.6099999994</v>
      </c>
      <c r="N38" s="153">
        <f t="shared" si="11"/>
        <v>96969813</v>
      </c>
      <c r="O38" s="154">
        <f t="shared" si="11"/>
        <v>110730344.66</v>
      </c>
      <c r="P38" s="158">
        <f t="shared" si="11"/>
        <v>48970389.52</v>
      </c>
      <c r="Q38" s="159">
        <f t="shared" si="11"/>
        <v>50204600.85000001</v>
      </c>
      <c r="R38" s="160">
        <f>Q38-N38</f>
        <v>-46765212.14999999</v>
      </c>
      <c r="S38" s="161">
        <f t="shared" si="4"/>
        <v>1234211.3300000057</v>
      </c>
    </row>
    <row r="39" spans="1:17" ht="21.75" customHeight="1">
      <c r="A39" s="68"/>
      <c r="B39" s="162"/>
      <c r="C39" s="42"/>
      <c r="D39" s="42"/>
      <c r="E39" s="163"/>
      <c r="F39" s="42"/>
      <c r="G39" s="42"/>
      <c r="H39" s="42"/>
      <c r="I39" s="162"/>
      <c r="J39" s="162"/>
      <c r="K39" s="42"/>
      <c r="L39" s="42"/>
      <c r="M39" s="42"/>
      <c r="N39" s="42"/>
      <c r="O39" s="42"/>
      <c r="P39" s="42"/>
      <c r="Q39" s="42"/>
    </row>
    <row r="40" spans="1:17" ht="16.5">
      <c r="A40" s="164"/>
      <c r="B40" s="162"/>
      <c r="C40" s="42"/>
      <c r="D40" s="42"/>
      <c r="E40" s="163"/>
      <c r="F40" s="165"/>
      <c r="G40" s="165"/>
      <c r="H40" s="42"/>
      <c r="I40" s="166"/>
      <c r="J40" s="166"/>
      <c r="K40" s="42"/>
      <c r="L40" s="42"/>
      <c r="M40" s="42"/>
      <c r="N40" s="42"/>
      <c r="O40" s="162"/>
      <c r="P40" s="162"/>
      <c r="Q40" s="162"/>
    </row>
    <row r="41" spans="1:2" ht="14.25" hidden="1">
      <c r="A41" s="167"/>
      <c r="B41" s="168"/>
    </row>
    <row r="42" spans="1:2" ht="14.25">
      <c r="A42" s="167"/>
      <c r="B42" s="168"/>
    </row>
  </sheetData>
  <sheetProtection/>
  <mergeCells count="5">
    <mergeCell ref="B2:G2"/>
    <mergeCell ref="A3:A4"/>
    <mergeCell ref="B3:G3"/>
    <mergeCell ref="H3:M3"/>
    <mergeCell ref="N3:S3"/>
  </mergeCells>
  <printOptions/>
  <pageMargins left="0" right="0" top="0" bottom="0" header="0" footer="0"/>
  <pageSetup fitToHeight="3" fitToWidth="3" horizontalDpi="600" verticalDpi="600" orientation="landscape" paperSize="9" scale="80" r:id="rId1"/>
  <colBreaks count="1" manualBreakCount="1">
    <brk id="1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kristel_iv</cp:lastModifiedBy>
  <cp:lastPrinted>2017-07-20T05:44:23Z</cp:lastPrinted>
  <dcterms:created xsi:type="dcterms:W3CDTF">1996-10-08T23:32:33Z</dcterms:created>
  <dcterms:modified xsi:type="dcterms:W3CDTF">2017-07-20T05:44:30Z</dcterms:modified>
  <cp:category/>
  <cp:version/>
  <cp:contentType/>
  <cp:contentStatus/>
</cp:coreProperties>
</file>