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tabRatio="679" activeTab="3"/>
  </bookViews>
  <sheets>
    <sheet name="налоговые" sheetId="1" r:id="rId1"/>
    <sheet name="неналоговые" sheetId="2" r:id="rId2"/>
    <sheet name="налоговые неналоговые " sheetId="3" r:id="rId3"/>
    <sheet name="01.10.2018" sheetId="4" r:id="rId4"/>
  </sheets>
  <definedNames>
    <definedName name="_xlnm.Print_Titles" localSheetId="3">'01.10.2018'!$A:$A</definedName>
    <definedName name="_xlnm.Print_Titles" localSheetId="0">'налоговые'!$A:$B</definedName>
    <definedName name="_xlnm.Print_Titles" localSheetId="1">'неналоговые'!$A:$B</definedName>
  </definedNames>
  <calcPr fullCalcOnLoad="1"/>
</workbook>
</file>

<file path=xl/sharedStrings.xml><?xml version="1.0" encoding="utf-8"?>
<sst xmlns="http://schemas.openxmlformats.org/spreadsheetml/2006/main" count="156" uniqueCount="101">
  <si>
    <t>Земельный налог</t>
  </si>
  <si>
    <t>Транспортный налог</t>
  </si>
  <si>
    <t>Транспортный налог с организаций</t>
  </si>
  <si>
    <t>Транспортный налог с физических лиц</t>
  </si>
  <si>
    <t>Штрафы, санкции, возмещение ущерба</t>
  </si>
  <si>
    <t>НДФЛ</t>
  </si>
  <si>
    <t>ЕСХН</t>
  </si>
  <si>
    <t>Госпошлина</t>
  </si>
  <si>
    <t>Аренда земли</t>
  </si>
  <si>
    <t>Аренда имущества</t>
  </si>
  <si>
    <t>Бырминское</t>
  </si>
  <si>
    <t>Голдыревское</t>
  </si>
  <si>
    <t>Ергачинское</t>
  </si>
  <si>
    <t>Зарубинское</t>
  </si>
  <si>
    <t>Калининское</t>
  </si>
  <si>
    <t>Комсомольское</t>
  </si>
  <si>
    <t>Кыласовское</t>
  </si>
  <si>
    <t>Ленское</t>
  </si>
  <si>
    <t>Мазунинское</t>
  </si>
  <si>
    <t>Моховское</t>
  </si>
  <si>
    <t>Насадское</t>
  </si>
  <si>
    <t>Неволинское</t>
  </si>
  <si>
    <t>Плехановское</t>
  </si>
  <si>
    <t>Сергинское</t>
  </si>
  <si>
    <t>Тихановское</t>
  </si>
  <si>
    <t>Троельжанское</t>
  </si>
  <si>
    <t>Усть-Турское</t>
  </si>
  <si>
    <t>Филипповское</t>
  </si>
  <si>
    <t>Шадейское</t>
  </si>
  <si>
    <t>Итого по поселениям</t>
  </si>
  <si>
    <t>Наименование поселения</t>
  </si>
  <si>
    <t>№ п/п</t>
  </si>
  <si>
    <t>Платежи при пользовании природными ресурсами</t>
  </si>
  <si>
    <t>Неналоговые</t>
  </si>
  <si>
    <t>Продажа земли</t>
  </si>
  <si>
    <t>Продажа имущества</t>
  </si>
  <si>
    <t>Кунгурский МР</t>
  </si>
  <si>
    <t>Доходы от оказания платных услуг и компенс затрат гос-ва</t>
  </si>
  <si>
    <t>Итого поселения</t>
  </si>
  <si>
    <t>Налог на имущество физических лиц</t>
  </si>
  <si>
    <t>Доходы от продажи материальных и нематериальных активов</t>
  </si>
  <si>
    <t>Прочие доходы от использования имущества</t>
  </si>
  <si>
    <t>Прочие неналоговые доходы</t>
  </si>
  <si>
    <t>Платежи от государственных и муниципальных предприятий</t>
  </si>
  <si>
    <t>Всего неналоговые доходы</t>
  </si>
  <si>
    <t>Всего налоговые доходы</t>
  </si>
  <si>
    <t>Налоги на совокупный доход</t>
  </si>
  <si>
    <t xml:space="preserve">оклонение </t>
  </si>
  <si>
    <t>Акцизы на нефтепродуты</t>
  </si>
  <si>
    <t>Земельный налог с организаций</t>
  </si>
  <si>
    <t>Земельный налог с физических лиц</t>
  </si>
  <si>
    <t>Конслидированный бюджет</t>
  </si>
  <si>
    <t>Консолидированный бюджет</t>
  </si>
  <si>
    <t>Наименование доходов</t>
  </si>
  <si>
    <t>Кунгурский муниципальный район</t>
  </si>
  <si>
    <t>Сельские поселения</t>
  </si>
  <si>
    <t>Утверждено в бюджете</t>
  </si>
  <si>
    <t>отклонение к утв. плану</t>
  </si>
  <si>
    <t>Налог на доходы физических лиц</t>
  </si>
  <si>
    <t xml:space="preserve">Акцизы на нефтепродукты </t>
  </si>
  <si>
    <t>Единый налог на вмененный доход</t>
  </si>
  <si>
    <t xml:space="preserve">Налог, взимаемый в связи с применением патентной системы </t>
  </si>
  <si>
    <t>Единый сельскохозяйственный налог</t>
  </si>
  <si>
    <t>Государственная пошлина</t>
  </si>
  <si>
    <t>Арендная плата за земли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</si>
  <si>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</si>
  <si>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собственности муниципальных районов</t>
  </si>
  <si>
    <t>Д-ды от эксплуатации и использования имущества автом дорог</t>
  </si>
  <si>
    <t>Доходы от реализации имущества</t>
  </si>
  <si>
    <t>Доходы от продажи земельных участков</t>
  </si>
  <si>
    <t>Невыясненные зачисления</t>
  </si>
  <si>
    <t xml:space="preserve">Прочие неналоговые доходы </t>
  </si>
  <si>
    <t>Средства самообложения граждан</t>
  </si>
  <si>
    <t>Всего налоговые неналоговые доходы</t>
  </si>
  <si>
    <t>НАЛОГОВЫЕ И НЕНАЛОГОВЫЕ ДОХОДЫ</t>
  </si>
  <si>
    <t>НАЛОГИ НА СОВОКУПНЫЙ ДОХОД</t>
  </si>
  <si>
    <t>НАЛОГИ НА ИМУЩЕСТВО</t>
  </si>
  <si>
    <t>ЗАДОЛЖЕННОСТЬ ПО ОТМЕНЕННЫМ НАЛОГАМ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</si>
  <si>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</si>
  <si>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</si>
  <si>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</si>
  <si>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</si>
  <si>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ШТРАФЫ, САНКЦИИ, ВОЗМЕЩЕНИЕ УЩЕРБА</t>
  </si>
  <si>
    <t>ИТОГО ДОХОДЫ</t>
  </si>
  <si>
    <t xml:space="preserve"> 2018 год консолидированный бюджет</t>
  </si>
  <si>
    <t>Зад-ть по отмененным налогам</t>
  </si>
  <si>
    <t>Возмещение потерь с/х производства</t>
  </si>
  <si>
    <t>Доходы от продажи квартир</t>
  </si>
  <si>
    <t>План на 2018 год</t>
  </si>
  <si>
    <t>Уточн. план на 2018 год</t>
  </si>
  <si>
    <t>% исп. к уточн. плану</t>
  </si>
  <si>
    <t>к уточненному плану</t>
  </si>
  <si>
    <t>Утверждено на 2018 год</t>
  </si>
  <si>
    <t>Уточненный план на 2018 год</t>
  </si>
  <si>
    <t>План 9-ти месяцев</t>
  </si>
  <si>
    <t>% исп. к 9 мес.</t>
  </si>
  <si>
    <t>отклонение к 9 мес.</t>
  </si>
  <si>
    <t>Моховское поселение уплата тр.нал.с орг. ООО "Дорожник" ИНН 5931003162 дата постановки на учет в ФНС №5 23.06.2017 (сдана декларация за 2017 год 535,0 тыс.руб.)</t>
  </si>
  <si>
    <t>Анализ исполнения доходной части (налоговые и неналоговые доходы) консолидированного бюджета Кунгурского муниципального района на 01.10.2018</t>
  </si>
  <si>
    <t xml:space="preserve">Анализ доходов консолидированого бюджета Кунгурского муниципального района на 1 октября 2018 года </t>
  </si>
  <si>
    <t>факт на 01.10.18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</si>
</sst>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#,##0.0"/>
    <numFmt numFmtId="195" formatCode="0.0%"/>
    <numFmt numFmtId="196" formatCode="#,##0.000"/>
    <numFmt numFmtId="197" formatCode="#,##0.000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19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194" fontId="9" fillId="0" borderId="10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194" fontId="9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 wrapText="1"/>
    </xf>
    <xf numFmtId="4" fontId="5" fillId="0" borderId="16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 horizontal="right" wrapText="1"/>
    </xf>
    <xf numFmtId="4" fontId="6" fillId="0" borderId="16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0" fontId="5" fillId="0" borderId="17" xfId="0" applyFont="1" applyBorder="1" applyAlignment="1">
      <alignment vertical="center" wrapText="1"/>
    </xf>
    <xf numFmtId="4" fontId="5" fillId="0" borderId="16" xfId="0" applyNumberFormat="1" applyFont="1" applyFill="1" applyBorder="1" applyAlignment="1">
      <alignment wrapText="1"/>
    </xf>
    <xf numFmtId="4" fontId="5" fillId="0" borderId="16" xfId="0" applyNumberFormat="1" applyFont="1" applyFill="1" applyBorder="1" applyAlignment="1">
      <alignment/>
    </xf>
    <xf numFmtId="0" fontId="6" fillId="0" borderId="17" xfId="0" applyFont="1" applyBorder="1" applyAlignment="1">
      <alignment vertical="center" wrapText="1"/>
    </xf>
    <xf numFmtId="4" fontId="6" fillId="0" borderId="18" xfId="0" applyNumberFormat="1" applyFont="1" applyFill="1" applyBorder="1" applyAlignment="1">
      <alignment horizontal="right" wrapText="1"/>
    </xf>
    <xf numFmtId="4" fontId="6" fillId="0" borderId="18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 wrapText="1"/>
    </xf>
    <xf numFmtId="4" fontId="5" fillId="0" borderId="20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4" fontId="6" fillId="0" borderId="21" xfId="0" applyNumberFormat="1" applyFont="1" applyBorder="1" applyAlignment="1">
      <alignment horizontal="center" vertical="center" wrapText="1"/>
    </xf>
    <xf numFmtId="4" fontId="6" fillId="32" borderId="21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32" borderId="22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0" fontId="6" fillId="0" borderId="21" xfId="0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0" fontId="7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32" borderId="2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6" fillId="0" borderId="25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 vertical="center" wrapText="1"/>
    </xf>
    <xf numFmtId="4" fontId="6" fillId="32" borderId="25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4" fontId="3" fillId="0" borderId="21" xfId="0" applyNumberFormat="1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4" fontId="9" fillId="32" borderId="21" xfId="0" applyNumberFormat="1" applyFont="1" applyFill="1" applyBorder="1" applyAlignment="1">
      <alignment horizontal="center" vertical="center" wrapText="1"/>
    </xf>
    <xf numFmtId="194" fontId="9" fillId="0" borderId="21" xfId="0" applyNumberFormat="1" applyFont="1" applyBorder="1" applyAlignment="1">
      <alignment horizontal="center" vertical="center" wrapText="1"/>
    </xf>
    <xf numFmtId="4" fontId="9" fillId="33" borderId="21" xfId="0" applyNumberFormat="1" applyFont="1" applyFill="1" applyBorder="1" applyAlignment="1">
      <alignment horizontal="center" vertical="center" wrapText="1"/>
    </xf>
    <xf numFmtId="4" fontId="9" fillId="34" borderId="21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4" fontId="10" fillId="32" borderId="22" xfId="0" applyNumberFormat="1" applyFont="1" applyFill="1" applyBorder="1" applyAlignment="1">
      <alignment horizontal="center" vertical="center" wrapText="1"/>
    </xf>
    <xf numFmtId="194" fontId="10" fillId="0" borderId="22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 wrapText="1"/>
    </xf>
    <xf numFmtId="4" fontId="10" fillId="34" borderId="22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32" borderId="24" xfId="0" applyNumberFormat="1" applyFont="1" applyFill="1" applyBorder="1" applyAlignment="1">
      <alignment horizontal="center" vertical="center" wrapText="1"/>
    </xf>
    <xf numFmtId="194" fontId="9" fillId="0" borderId="24" xfId="0" applyNumberFormat="1" applyFont="1" applyBorder="1" applyAlignment="1">
      <alignment horizontal="center" vertical="center" wrapText="1"/>
    </xf>
    <xf numFmtId="4" fontId="9" fillId="33" borderId="24" xfId="0" applyNumberFormat="1" applyFont="1" applyFill="1" applyBorder="1" applyAlignment="1">
      <alignment horizontal="center" vertical="center" wrapText="1"/>
    </xf>
    <xf numFmtId="4" fontId="10" fillId="0" borderId="24" xfId="0" applyNumberFormat="1" applyFont="1" applyBorder="1" applyAlignment="1">
      <alignment horizontal="center" vertical="center" wrapText="1"/>
    </xf>
    <xf numFmtId="194" fontId="9" fillId="33" borderId="24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9" fillId="32" borderId="25" xfId="0" applyNumberFormat="1" applyFont="1" applyFill="1" applyBorder="1" applyAlignment="1">
      <alignment horizontal="center" vertical="center" wrapText="1"/>
    </xf>
    <xf numFmtId="194" fontId="9" fillId="0" borderId="25" xfId="0" applyNumberFormat="1" applyFont="1" applyBorder="1" applyAlignment="1">
      <alignment horizontal="center" vertical="center" wrapText="1"/>
    </xf>
    <xf numFmtId="4" fontId="9" fillId="33" borderId="25" xfId="0" applyNumberFormat="1" applyFont="1" applyFill="1" applyBorder="1" applyAlignment="1">
      <alignment horizontal="center" vertical="center" wrapText="1"/>
    </xf>
    <xf numFmtId="4" fontId="9" fillId="34" borderId="25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32" borderId="26" xfId="0" applyFont="1" applyFill="1" applyBorder="1" applyAlignment="1">
      <alignment horizontal="center" vertical="center" textRotation="90" wrapText="1"/>
    </xf>
    <xf numFmtId="0" fontId="5" fillId="33" borderId="26" xfId="0" applyFont="1" applyFill="1" applyBorder="1" applyAlignment="1">
      <alignment horizontal="center" vertical="center" textRotation="90" wrapText="1"/>
    </xf>
    <xf numFmtId="0" fontId="5" fillId="0" borderId="27" xfId="0" applyFont="1" applyBorder="1" applyAlignment="1">
      <alignment vertical="center" wrapText="1"/>
    </xf>
    <xf numFmtId="4" fontId="5" fillId="0" borderId="28" xfId="0" applyNumberFormat="1" applyFont="1" applyFill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wrapText="1"/>
    </xf>
    <xf numFmtId="4" fontId="6" fillId="0" borderId="29" xfId="0" applyNumberFormat="1" applyFont="1" applyFill="1" applyBorder="1" applyAlignment="1">
      <alignment horizontal="right" wrapText="1"/>
    </xf>
    <xf numFmtId="4" fontId="6" fillId="0" borderId="30" xfId="0" applyNumberFormat="1" applyFont="1" applyFill="1" applyBorder="1" applyAlignment="1">
      <alignment horizontal="right" wrapText="1"/>
    </xf>
    <xf numFmtId="4" fontId="6" fillId="0" borderId="31" xfId="0" applyNumberFormat="1" applyFont="1" applyFill="1" applyBorder="1" applyAlignment="1">
      <alignment horizontal="right" wrapText="1"/>
    </xf>
    <xf numFmtId="4" fontId="5" fillId="8" borderId="32" xfId="0" applyNumberFormat="1" applyFont="1" applyFill="1" applyBorder="1" applyAlignment="1">
      <alignment horizontal="right" wrapText="1"/>
    </xf>
    <xf numFmtId="4" fontId="5" fillId="8" borderId="33" xfId="0" applyNumberFormat="1" applyFont="1" applyFill="1" applyBorder="1" applyAlignment="1">
      <alignment horizontal="right" wrapText="1"/>
    </xf>
    <xf numFmtId="4" fontId="6" fillId="8" borderId="33" xfId="0" applyNumberFormat="1" applyFont="1" applyFill="1" applyBorder="1" applyAlignment="1">
      <alignment horizontal="right" wrapText="1"/>
    </xf>
    <xf numFmtId="4" fontId="6" fillId="8" borderId="34" xfId="0" applyNumberFormat="1" applyFont="1" applyFill="1" applyBorder="1" applyAlignment="1">
      <alignment horizontal="right" wrapText="1"/>
    </xf>
    <xf numFmtId="4" fontId="5" fillId="8" borderId="13" xfId="0" applyNumberFormat="1" applyFont="1" applyFill="1" applyBorder="1" applyAlignment="1">
      <alignment horizontal="right" wrapText="1"/>
    </xf>
    <xf numFmtId="4" fontId="5" fillId="0" borderId="35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4" fontId="5" fillId="0" borderId="29" xfId="0" applyNumberFormat="1" applyFont="1" applyFill="1" applyBorder="1" applyAlignment="1">
      <alignment/>
    </xf>
    <xf numFmtId="4" fontId="6" fillId="0" borderId="31" xfId="0" applyNumberFormat="1" applyFont="1" applyBorder="1" applyAlignment="1">
      <alignment horizontal="right"/>
    </xf>
    <xf numFmtId="4" fontId="5" fillId="0" borderId="20" xfId="0" applyNumberFormat="1" applyFont="1" applyFill="1" applyBorder="1" applyAlignment="1">
      <alignment horizontal="right"/>
    </xf>
    <xf numFmtId="0" fontId="5" fillId="0" borderId="35" xfId="0" applyFont="1" applyBorder="1" applyAlignment="1">
      <alignment horizontal="center" vertical="center" wrapText="1"/>
    </xf>
    <xf numFmtId="4" fontId="5" fillId="8" borderId="32" xfId="0" applyNumberFormat="1" applyFont="1" applyFill="1" applyBorder="1" applyAlignment="1">
      <alignment horizontal="right"/>
    </xf>
    <xf numFmtId="4" fontId="5" fillId="8" borderId="33" xfId="0" applyNumberFormat="1" applyFont="1" applyFill="1" applyBorder="1" applyAlignment="1">
      <alignment horizontal="right"/>
    </xf>
    <xf numFmtId="4" fontId="6" fillId="8" borderId="33" xfId="0" applyNumberFormat="1" applyFont="1" applyFill="1" applyBorder="1" applyAlignment="1">
      <alignment horizontal="right" vertical="center" wrapText="1"/>
    </xf>
    <xf numFmtId="4" fontId="6" fillId="8" borderId="33" xfId="0" applyNumberFormat="1" applyFont="1" applyFill="1" applyBorder="1" applyAlignment="1">
      <alignment horizontal="right"/>
    </xf>
    <xf numFmtId="4" fontId="5" fillId="8" borderId="33" xfId="0" applyNumberFormat="1" applyFont="1" applyFill="1" applyBorder="1" applyAlignment="1">
      <alignment horizontal="right" vertical="center" wrapText="1"/>
    </xf>
    <xf numFmtId="4" fontId="5" fillId="8" borderId="33" xfId="0" applyNumberFormat="1" applyFont="1" applyFill="1" applyBorder="1" applyAlignment="1">
      <alignment/>
    </xf>
    <xf numFmtId="4" fontId="6" fillId="8" borderId="34" xfId="0" applyNumberFormat="1" applyFont="1" applyFill="1" applyBorder="1" applyAlignment="1">
      <alignment horizontal="right"/>
    </xf>
    <xf numFmtId="4" fontId="5" fillId="8" borderId="13" xfId="0" applyNumberFormat="1" applyFont="1" applyFill="1" applyBorder="1" applyAlignment="1">
      <alignment horizontal="right"/>
    </xf>
    <xf numFmtId="0" fontId="6" fillId="0" borderId="38" xfId="0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4" fontId="5" fillId="0" borderId="38" xfId="0" applyNumberFormat="1" applyFont="1" applyFill="1" applyBorder="1" applyAlignment="1">
      <alignment/>
    </xf>
    <xf numFmtId="4" fontId="5" fillId="0" borderId="39" xfId="0" applyNumberFormat="1" applyFont="1" applyFill="1" applyBorder="1" applyAlignment="1">
      <alignment horizontal="right"/>
    </xf>
    <xf numFmtId="4" fontId="5" fillId="0" borderId="40" xfId="0" applyNumberFormat="1" applyFont="1" applyFill="1" applyBorder="1" applyAlignment="1">
      <alignment horizontal="right"/>
    </xf>
    <xf numFmtId="4" fontId="5" fillId="0" borderId="40" xfId="0" applyNumberFormat="1" applyFont="1" applyFill="1" applyBorder="1" applyAlignment="1">
      <alignment/>
    </xf>
    <xf numFmtId="4" fontId="5" fillId="0" borderId="35" xfId="0" applyNumberFormat="1" applyFont="1" applyFill="1" applyBorder="1" applyAlignment="1">
      <alignment horizontal="right"/>
    </xf>
    <xf numFmtId="4" fontId="6" fillId="0" borderId="41" xfId="0" applyNumberFormat="1" applyFont="1" applyFill="1" applyBorder="1" applyAlignment="1">
      <alignment/>
    </xf>
    <xf numFmtId="4" fontId="5" fillId="0" borderId="36" xfId="0" applyNumberFormat="1" applyFont="1" applyFill="1" applyBorder="1" applyAlignment="1">
      <alignment horizontal="right"/>
    </xf>
    <xf numFmtId="4" fontId="5" fillId="0" borderId="42" xfId="0" applyNumberFormat="1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right"/>
    </xf>
    <xf numFmtId="4" fontId="5" fillId="0" borderId="29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5" fillId="0" borderId="43" xfId="0" applyNumberFormat="1" applyFont="1" applyFill="1" applyBorder="1" applyAlignment="1">
      <alignment horizontal="right"/>
    </xf>
    <xf numFmtId="4" fontId="6" fillId="8" borderId="34" xfId="0" applyNumberFormat="1" applyFont="1" applyFill="1" applyBorder="1" applyAlignment="1">
      <alignment horizontal="right" vertical="center" wrapText="1"/>
    </xf>
    <xf numFmtId="4" fontId="6" fillId="0" borderId="30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4" fontId="5" fillId="0" borderId="44" xfId="0" applyNumberFormat="1" applyFont="1" applyFill="1" applyBorder="1" applyAlignment="1">
      <alignment horizontal="right" wrapText="1"/>
    </xf>
    <xf numFmtId="4" fontId="6" fillId="0" borderId="44" xfId="0" applyNumberFormat="1" applyFont="1" applyFill="1" applyBorder="1" applyAlignment="1">
      <alignment horizontal="right" wrapText="1"/>
    </xf>
    <xf numFmtId="4" fontId="6" fillId="0" borderId="45" xfId="0" applyNumberFormat="1" applyFont="1" applyFill="1" applyBorder="1" applyAlignment="1">
      <alignment horizontal="right" wrapText="1"/>
    </xf>
    <xf numFmtId="4" fontId="6" fillId="0" borderId="15" xfId="0" applyNumberFormat="1" applyFont="1" applyFill="1" applyBorder="1" applyAlignment="1">
      <alignment horizontal="right" wrapText="1"/>
    </xf>
    <xf numFmtId="4" fontId="6" fillId="0" borderId="14" xfId="0" applyNumberFormat="1" applyFont="1" applyFill="1" applyBorder="1" applyAlignment="1">
      <alignment horizontal="right" wrapText="1"/>
    </xf>
    <xf numFmtId="194" fontId="9" fillId="0" borderId="28" xfId="0" applyNumberFormat="1" applyFont="1" applyBorder="1" applyAlignment="1">
      <alignment horizontal="center" vertical="center" wrapText="1"/>
    </xf>
    <xf numFmtId="194" fontId="9" fillId="0" borderId="29" xfId="0" applyNumberFormat="1" applyFont="1" applyBorder="1" applyAlignment="1">
      <alignment horizontal="center" vertical="center" wrapText="1"/>
    </xf>
    <xf numFmtId="194" fontId="9" fillId="0" borderId="31" xfId="0" applyNumberFormat="1" applyFont="1" applyBorder="1" applyAlignment="1">
      <alignment horizontal="center" vertical="center" wrapText="1"/>
    </xf>
    <xf numFmtId="194" fontId="9" fillId="0" borderId="46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192" fontId="9" fillId="0" borderId="38" xfId="0" applyNumberFormat="1" applyFont="1" applyBorder="1" applyAlignment="1">
      <alignment horizontal="center" vertical="center"/>
    </xf>
    <xf numFmtId="192" fontId="9" fillId="0" borderId="41" xfId="0" applyNumberFormat="1" applyFont="1" applyBorder="1" applyAlignment="1">
      <alignment horizontal="center" vertical="center"/>
    </xf>
    <xf numFmtId="192" fontId="10" fillId="0" borderId="36" xfId="0" applyNumberFormat="1" applyFont="1" applyBorder="1" applyAlignment="1">
      <alignment horizontal="center" vertical="center"/>
    </xf>
    <xf numFmtId="192" fontId="9" fillId="0" borderId="42" xfId="0" applyNumberFormat="1" applyFont="1" applyBorder="1" applyAlignment="1">
      <alignment horizontal="center" vertical="center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textRotation="90" wrapText="1"/>
      <protection locked="0"/>
    </xf>
    <xf numFmtId="4" fontId="9" fillId="33" borderId="28" xfId="0" applyNumberFormat="1" applyFont="1" applyFill="1" applyBorder="1" applyAlignment="1">
      <alignment horizontal="center" vertical="center" wrapText="1"/>
    </xf>
    <xf numFmtId="194" fontId="9" fillId="33" borderId="29" xfId="0" applyNumberFormat="1" applyFont="1" applyFill="1" applyBorder="1" applyAlignment="1">
      <alignment horizontal="center" vertical="center" wrapText="1"/>
    </xf>
    <xf numFmtId="194" fontId="9" fillId="33" borderId="31" xfId="0" applyNumberFormat="1" applyFont="1" applyFill="1" applyBorder="1" applyAlignment="1">
      <alignment horizontal="center" vertical="center" wrapText="1"/>
    </xf>
    <xf numFmtId="4" fontId="10" fillId="33" borderId="20" xfId="0" applyNumberFormat="1" applyFont="1" applyFill="1" applyBorder="1" applyAlignment="1">
      <alignment horizontal="center" vertical="center" wrapText="1"/>
    </xf>
    <xf numFmtId="4" fontId="9" fillId="33" borderId="46" xfId="0" applyNumberFormat="1" applyFont="1" applyFill="1" applyBorder="1" applyAlignment="1">
      <alignment horizontal="center" vertical="center" wrapText="1"/>
    </xf>
    <xf numFmtId="4" fontId="9" fillId="34" borderId="15" xfId="0" applyNumberFormat="1" applyFont="1" applyFill="1" applyBorder="1" applyAlignment="1">
      <alignment horizontal="center" vertical="center" wrapText="1"/>
    </xf>
    <xf numFmtId="4" fontId="10" fillId="34" borderId="19" xfId="0" applyNumberFormat="1" applyFont="1" applyFill="1" applyBorder="1" applyAlignment="1">
      <alignment horizontal="center" vertical="center" wrapText="1"/>
    </xf>
    <xf numFmtId="194" fontId="6" fillId="0" borderId="10" xfId="0" applyNumberFormat="1" applyFont="1" applyBorder="1" applyAlignment="1">
      <alignment horizontal="center" vertical="center" wrapText="1"/>
    </xf>
    <xf numFmtId="192" fontId="6" fillId="0" borderId="38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 wrapText="1"/>
    </xf>
    <xf numFmtId="194" fontId="6" fillId="0" borderId="25" xfId="0" applyNumberFormat="1" applyFont="1" applyBorder="1" applyAlignment="1">
      <alignment horizontal="center" vertical="center" wrapText="1"/>
    </xf>
    <xf numFmtId="192" fontId="6" fillId="0" borderId="42" xfId="0" applyNumberFormat="1" applyFont="1" applyBorder="1" applyAlignment="1">
      <alignment horizontal="center" vertical="center"/>
    </xf>
    <xf numFmtId="194" fontId="6" fillId="0" borderId="21" xfId="0" applyNumberFormat="1" applyFont="1" applyBorder="1" applyAlignment="1">
      <alignment horizontal="center" vertical="center" wrapText="1"/>
    </xf>
    <xf numFmtId="192" fontId="6" fillId="0" borderId="41" xfId="0" applyNumberFormat="1" applyFont="1" applyBorder="1" applyAlignment="1">
      <alignment horizontal="center" vertical="center"/>
    </xf>
    <xf numFmtId="194" fontId="5" fillId="0" borderId="22" xfId="0" applyNumberFormat="1" applyFont="1" applyBorder="1" applyAlignment="1">
      <alignment horizontal="center" vertical="center" wrapText="1"/>
    </xf>
    <xf numFmtId="192" fontId="5" fillId="0" borderId="36" xfId="0" applyNumberFormat="1" applyFont="1" applyBorder="1" applyAlignment="1">
      <alignment horizontal="center" vertical="center"/>
    </xf>
    <xf numFmtId="194" fontId="6" fillId="0" borderId="24" xfId="0" applyNumberFormat="1" applyFont="1" applyBorder="1" applyAlignment="1">
      <alignment horizontal="center" vertical="center" wrapText="1"/>
    </xf>
    <xf numFmtId="192" fontId="6" fillId="0" borderId="5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194" fontId="9" fillId="33" borderId="25" xfId="0" applyNumberFormat="1" applyFont="1" applyFill="1" applyBorder="1" applyAlignment="1">
      <alignment horizontal="center" vertical="center" wrapText="1"/>
    </xf>
    <xf numFmtId="194" fontId="9" fillId="33" borderId="21" xfId="0" applyNumberFormat="1" applyFont="1" applyFill="1" applyBorder="1" applyAlignment="1">
      <alignment horizontal="center" vertical="center" wrapText="1"/>
    </xf>
    <xf numFmtId="194" fontId="10" fillId="33" borderId="22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53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right"/>
    </xf>
    <xf numFmtId="4" fontId="6" fillId="0" borderId="54" xfId="0" applyNumberFormat="1" applyFont="1" applyFill="1" applyBorder="1" applyAlignment="1">
      <alignment horizontal="right"/>
    </xf>
    <xf numFmtId="3" fontId="5" fillId="0" borderId="55" xfId="0" applyNumberFormat="1" applyFont="1" applyFill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4" fontId="5" fillId="0" borderId="56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5" fillId="0" borderId="57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/>
    </xf>
    <xf numFmtId="4" fontId="5" fillId="0" borderId="39" xfId="0" applyNumberFormat="1" applyFont="1" applyFill="1" applyBorder="1" applyAlignment="1">
      <alignment horizontal="right" wrapText="1"/>
    </xf>
    <xf numFmtId="4" fontId="5" fillId="0" borderId="40" xfId="0" applyNumberFormat="1" applyFont="1" applyFill="1" applyBorder="1" applyAlignment="1">
      <alignment horizontal="right" wrapText="1"/>
    </xf>
    <xf numFmtId="4" fontId="5" fillId="0" borderId="44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4" fontId="6" fillId="0" borderId="44" xfId="0" applyNumberFormat="1" applyFont="1" applyFill="1" applyBorder="1" applyAlignment="1">
      <alignment horizontal="right"/>
    </xf>
    <xf numFmtId="4" fontId="6" fillId="0" borderId="23" xfId="0" applyNumberFormat="1" applyFont="1" applyFill="1" applyBorder="1" applyAlignment="1">
      <alignment horizontal="right"/>
    </xf>
    <xf numFmtId="4" fontId="6" fillId="0" borderId="45" xfId="0" applyNumberFormat="1" applyFont="1" applyFill="1" applyBorder="1" applyAlignment="1">
      <alignment horizontal="right"/>
    </xf>
    <xf numFmtId="4" fontId="8" fillId="0" borderId="0" xfId="0" applyNumberFormat="1" applyFont="1" applyAlignment="1">
      <alignment vertical="center"/>
    </xf>
    <xf numFmtId="0" fontId="5" fillId="34" borderId="19" xfId="0" applyFont="1" applyFill="1" applyBorder="1" applyAlignment="1" applyProtection="1">
      <alignment horizontal="center" vertical="center" textRotation="90" wrapText="1"/>
      <protection locked="0"/>
    </xf>
    <xf numFmtId="0" fontId="5" fillId="34" borderId="22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vertical="center" textRotation="90" wrapText="1"/>
    </xf>
    <xf numFmtId="4" fontId="9" fillId="34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 wrapText="1"/>
    </xf>
    <xf numFmtId="192" fontId="9" fillId="0" borderId="5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90" wrapText="1"/>
    </xf>
    <xf numFmtId="0" fontId="5" fillId="32" borderId="22" xfId="0" applyFont="1" applyFill="1" applyBorder="1" applyAlignment="1">
      <alignment horizontal="center" vertical="center" textRotation="90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194" fontId="10" fillId="0" borderId="36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197" fontId="9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30" xfId="0" applyNumberFormat="1" applyFont="1" applyFill="1" applyBorder="1" applyAlignment="1">
      <alignment horizontal="right" wrapText="1"/>
    </xf>
    <xf numFmtId="0" fontId="5" fillId="0" borderId="5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64" xfId="0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59" xfId="0" applyFont="1" applyBorder="1" applyAlignment="1">
      <alignment horizontal="center" vertical="center" textRotation="90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9"/>
  <sheetViews>
    <sheetView zoomScaleSheetLayoutView="50" workbookViewId="0" topLeftCell="A4">
      <pane xSplit="2" ySplit="2" topLeftCell="BL12" activePane="bottomRight" state="frozen"/>
      <selection pane="topLeft" activeCell="A4" sqref="A4"/>
      <selection pane="topRight" activeCell="C4" sqref="C4"/>
      <selection pane="bottomLeft" activeCell="A6" sqref="A6"/>
      <selection pane="bottomRight" activeCell="BZ24" sqref="BZ24"/>
    </sheetView>
  </sheetViews>
  <sheetFormatPr defaultColWidth="9.140625" defaultRowHeight="12.75"/>
  <cols>
    <col min="1" max="1" width="4.140625" style="1" customWidth="1"/>
    <col min="2" max="2" width="17.00390625" style="1" customWidth="1"/>
    <col min="3" max="6" width="12.421875" style="1" customWidth="1"/>
    <col min="7" max="8" width="5.7109375" style="1" customWidth="1"/>
    <col min="9" max="12" width="10.421875" style="1" customWidth="1"/>
    <col min="13" max="14" width="6.140625" style="1" customWidth="1"/>
    <col min="15" max="18" width="10.8515625" style="1" customWidth="1"/>
    <col min="19" max="20" width="6.57421875" style="1" customWidth="1"/>
    <col min="21" max="23" width="11.28125" style="1" customWidth="1"/>
    <col min="24" max="24" width="11.28125" style="2" customWidth="1"/>
    <col min="25" max="26" width="6.57421875" style="1" customWidth="1"/>
    <col min="27" max="30" width="11.57421875" style="1" customWidth="1"/>
    <col min="31" max="32" width="6.00390625" style="1" customWidth="1"/>
    <col min="33" max="36" width="11.8515625" style="1" customWidth="1"/>
    <col min="37" max="38" width="6.00390625" style="1" customWidth="1"/>
    <col min="39" max="40" width="12.00390625" style="1" customWidth="1"/>
    <col min="41" max="41" width="10.8515625" style="1" customWidth="1"/>
    <col min="42" max="42" width="10.8515625" style="2" customWidth="1"/>
    <col min="43" max="44" width="6.421875" style="1" customWidth="1"/>
    <col min="45" max="48" width="10.7109375" style="1" customWidth="1"/>
    <col min="49" max="50" width="6.8515625" style="1" customWidth="1"/>
    <col min="51" max="54" width="11.140625" style="1" customWidth="1"/>
    <col min="55" max="56" width="6.28125" style="1" customWidth="1"/>
    <col min="57" max="58" width="11.7109375" style="1" customWidth="1"/>
    <col min="59" max="59" width="11.00390625" style="1" customWidth="1"/>
    <col min="60" max="60" width="11.00390625" style="2" customWidth="1"/>
    <col min="61" max="62" width="6.28125" style="1" customWidth="1"/>
    <col min="63" max="66" width="11.421875" style="1" customWidth="1"/>
    <col min="67" max="68" width="6.421875" style="1" customWidth="1"/>
    <col min="69" max="71" width="10.57421875" style="1" customWidth="1"/>
    <col min="72" max="72" width="10.57421875" style="2" customWidth="1"/>
    <col min="73" max="73" width="6.140625" style="1" customWidth="1"/>
    <col min="74" max="74" width="6.421875" style="1" customWidth="1"/>
    <col min="75" max="75" width="13.28125" style="1" hidden="1" customWidth="1"/>
    <col min="76" max="78" width="14.28125" style="1" customWidth="1"/>
    <col min="79" max="79" width="14.28125" style="2" customWidth="1"/>
    <col min="80" max="81" width="6.8515625" style="1" customWidth="1"/>
    <col min="82" max="16384" width="9.140625" style="1" customWidth="1"/>
  </cols>
  <sheetData>
    <row r="1" spans="1:80" ht="16.5" customHeight="1" hidden="1">
      <c r="A1" s="7"/>
      <c r="B1" s="7"/>
      <c r="C1" s="7"/>
      <c r="D1" s="7"/>
      <c r="E1" s="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8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8"/>
      <c r="BU1" s="7"/>
      <c r="BV1" s="7"/>
      <c r="BW1" s="7"/>
      <c r="BX1" s="7"/>
      <c r="BY1" s="7"/>
      <c r="BZ1" s="7"/>
      <c r="CA1" s="8"/>
      <c r="CB1" s="7"/>
    </row>
    <row r="2" spans="1:80" ht="15.75" hidden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1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1"/>
      <c r="BU2" s="10"/>
      <c r="BV2" s="10"/>
      <c r="BW2" s="10"/>
      <c r="BX2" s="10"/>
      <c r="BY2" s="10"/>
      <c r="BZ2" s="10"/>
      <c r="CA2" s="11"/>
      <c r="CB2" s="10"/>
    </row>
    <row r="3" spans="1:80" ht="15.75" hidden="1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4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4"/>
      <c r="BU3" s="83"/>
      <c r="BV3" s="83"/>
      <c r="BW3" s="83"/>
      <c r="BX3" s="83"/>
      <c r="BY3" s="83"/>
      <c r="BZ3" s="83"/>
      <c r="CA3" s="84"/>
      <c r="CB3" s="83"/>
    </row>
    <row r="4" spans="1:81" s="5" customFormat="1" ht="44.25" customHeight="1" thickBot="1">
      <c r="A4" s="265" t="s">
        <v>31</v>
      </c>
      <c r="B4" s="263" t="s">
        <v>30</v>
      </c>
      <c r="C4" s="268" t="s">
        <v>5</v>
      </c>
      <c r="D4" s="269"/>
      <c r="E4" s="269"/>
      <c r="F4" s="269"/>
      <c r="G4" s="269"/>
      <c r="H4" s="270"/>
      <c r="I4" s="268" t="s">
        <v>6</v>
      </c>
      <c r="J4" s="269"/>
      <c r="K4" s="269"/>
      <c r="L4" s="269"/>
      <c r="M4" s="269"/>
      <c r="N4" s="270"/>
      <c r="O4" s="268" t="s">
        <v>46</v>
      </c>
      <c r="P4" s="269"/>
      <c r="Q4" s="269"/>
      <c r="R4" s="269"/>
      <c r="S4" s="269"/>
      <c r="T4" s="270"/>
      <c r="U4" s="268" t="s">
        <v>39</v>
      </c>
      <c r="V4" s="269"/>
      <c r="W4" s="269"/>
      <c r="X4" s="269"/>
      <c r="Y4" s="269"/>
      <c r="Z4" s="270"/>
      <c r="AA4" s="268" t="s">
        <v>49</v>
      </c>
      <c r="AB4" s="269"/>
      <c r="AC4" s="269"/>
      <c r="AD4" s="269"/>
      <c r="AE4" s="269"/>
      <c r="AF4" s="270"/>
      <c r="AG4" s="268" t="s">
        <v>50</v>
      </c>
      <c r="AH4" s="269"/>
      <c r="AI4" s="269"/>
      <c r="AJ4" s="269"/>
      <c r="AK4" s="269"/>
      <c r="AL4" s="270"/>
      <c r="AM4" s="268" t="s">
        <v>0</v>
      </c>
      <c r="AN4" s="269"/>
      <c r="AO4" s="269"/>
      <c r="AP4" s="269"/>
      <c r="AQ4" s="269"/>
      <c r="AR4" s="270"/>
      <c r="AS4" s="268" t="s">
        <v>2</v>
      </c>
      <c r="AT4" s="269"/>
      <c r="AU4" s="269"/>
      <c r="AV4" s="269"/>
      <c r="AW4" s="269"/>
      <c r="AX4" s="270"/>
      <c r="AY4" s="268" t="s">
        <v>3</v>
      </c>
      <c r="AZ4" s="269"/>
      <c r="BA4" s="269"/>
      <c r="BB4" s="269"/>
      <c r="BC4" s="269"/>
      <c r="BD4" s="270"/>
      <c r="BE4" s="268" t="s">
        <v>1</v>
      </c>
      <c r="BF4" s="269"/>
      <c r="BG4" s="269"/>
      <c r="BH4" s="269"/>
      <c r="BI4" s="269"/>
      <c r="BJ4" s="270"/>
      <c r="BK4" s="268" t="s">
        <v>48</v>
      </c>
      <c r="BL4" s="269"/>
      <c r="BM4" s="269"/>
      <c r="BN4" s="269"/>
      <c r="BO4" s="269"/>
      <c r="BP4" s="270"/>
      <c r="BQ4" s="268" t="s">
        <v>7</v>
      </c>
      <c r="BR4" s="269"/>
      <c r="BS4" s="269"/>
      <c r="BT4" s="269"/>
      <c r="BU4" s="269"/>
      <c r="BV4" s="270"/>
      <c r="BW4" s="189" t="s">
        <v>85</v>
      </c>
      <c r="BX4" s="271" t="s">
        <v>45</v>
      </c>
      <c r="BY4" s="272"/>
      <c r="BZ4" s="272"/>
      <c r="CA4" s="272"/>
      <c r="CB4" s="272"/>
      <c r="CC4" s="273"/>
    </row>
    <row r="5" spans="1:81" s="5" customFormat="1" ht="90" customHeight="1" thickBot="1">
      <c r="A5" s="266"/>
      <c r="B5" s="264"/>
      <c r="C5" s="117" t="s">
        <v>92</v>
      </c>
      <c r="D5" s="117" t="s">
        <v>93</v>
      </c>
      <c r="E5" s="117" t="s">
        <v>94</v>
      </c>
      <c r="F5" s="118" t="s">
        <v>100</v>
      </c>
      <c r="G5" s="117" t="s">
        <v>95</v>
      </c>
      <c r="H5" s="117" t="s">
        <v>90</v>
      </c>
      <c r="I5" s="117" t="str">
        <f aca="true" t="shared" si="0" ref="I5:O5">C5</f>
        <v>Утверждено на 2018 год</v>
      </c>
      <c r="J5" s="117" t="str">
        <f t="shared" si="0"/>
        <v>Уточненный план на 2018 год</v>
      </c>
      <c r="K5" s="117" t="str">
        <f t="shared" si="0"/>
        <v>План 9-ти месяцев</v>
      </c>
      <c r="L5" s="118" t="str">
        <f t="shared" si="0"/>
        <v>факт на 01.10.18</v>
      </c>
      <c r="M5" s="117" t="str">
        <f t="shared" si="0"/>
        <v>% исп. к 9 мес.</v>
      </c>
      <c r="N5" s="117" t="str">
        <f t="shared" si="0"/>
        <v>% исп. к уточн. плану</v>
      </c>
      <c r="O5" s="117" t="str">
        <f t="shared" si="0"/>
        <v>Утверждено на 2018 год</v>
      </c>
      <c r="P5" s="117" t="str">
        <f>D5</f>
        <v>Уточненный план на 2018 год</v>
      </c>
      <c r="Q5" s="117" t="str">
        <f>E5</f>
        <v>План 9-ти месяцев</v>
      </c>
      <c r="R5" s="119" t="str">
        <f>L5</f>
        <v>факт на 01.10.18</v>
      </c>
      <c r="S5" s="117" t="str">
        <f>M5</f>
        <v>% исп. к 9 мес.</v>
      </c>
      <c r="T5" s="117" t="str">
        <f>H5</f>
        <v>% исп. к уточн. плану</v>
      </c>
      <c r="U5" s="117" t="str">
        <f>O5</f>
        <v>Утверждено на 2018 год</v>
      </c>
      <c r="V5" s="117" t="str">
        <f>D5</f>
        <v>Уточненный план на 2018 год</v>
      </c>
      <c r="W5" s="117" t="str">
        <f>E5</f>
        <v>План 9-ти месяцев</v>
      </c>
      <c r="X5" s="118" t="str">
        <f>R5</f>
        <v>факт на 01.10.18</v>
      </c>
      <c r="Y5" s="117" t="str">
        <f>S5</f>
        <v>% исп. к 9 мес.</v>
      </c>
      <c r="Z5" s="117" t="str">
        <f>H5</f>
        <v>% исп. к уточн. плану</v>
      </c>
      <c r="AA5" s="117" t="str">
        <f>U5</f>
        <v>Утверждено на 2018 год</v>
      </c>
      <c r="AB5" s="117" t="str">
        <f>D5</f>
        <v>Уточненный план на 2018 год</v>
      </c>
      <c r="AC5" s="117" t="str">
        <f>E5</f>
        <v>План 9-ти месяцев</v>
      </c>
      <c r="AD5" s="119" t="str">
        <f>X5</f>
        <v>факт на 01.10.18</v>
      </c>
      <c r="AE5" s="117" t="str">
        <f>Y5</f>
        <v>% исп. к 9 мес.</v>
      </c>
      <c r="AF5" s="117" t="str">
        <f>H5</f>
        <v>% исп. к уточн. плану</v>
      </c>
      <c r="AG5" s="117" t="str">
        <f>AA5</f>
        <v>Утверждено на 2018 год</v>
      </c>
      <c r="AH5" s="117" t="str">
        <f>D5</f>
        <v>Уточненный план на 2018 год</v>
      </c>
      <c r="AI5" s="117" t="str">
        <f>E5</f>
        <v>План 9-ти месяцев</v>
      </c>
      <c r="AJ5" s="119" t="str">
        <f>AD5</f>
        <v>факт на 01.10.18</v>
      </c>
      <c r="AK5" s="117" t="str">
        <f>AE5</f>
        <v>% исп. к 9 мес.</v>
      </c>
      <c r="AL5" s="117" t="str">
        <f>H5</f>
        <v>% исп. к уточн. плану</v>
      </c>
      <c r="AM5" s="117" t="str">
        <f>AG5</f>
        <v>Утверждено на 2018 год</v>
      </c>
      <c r="AN5" s="117" t="str">
        <f>D5</f>
        <v>Уточненный план на 2018 год</v>
      </c>
      <c r="AO5" s="117" t="str">
        <f>E5</f>
        <v>План 9-ти месяцев</v>
      </c>
      <c r="AP5" s="119" t="str">
        <f>X5</f>
        <v>факт на 01.10.18</v>
      </c>
      <c r="AQ5" s="117" t="str">
        <f>Y5</f>
        <v>% исп. к 9 мес.</v>
      </c>
      <c r="AR5" s="117" t="str">
        <f>H5</f>
        <v>% исп. к уточн. плану</v>
      </c>
      <c r="AS5" s="117" t="str">
        <f>AM5</f>
        <v>Утверждено на 2018 год</v>
      </c>
      <c r="AT5" s="117" t="str">
        <f>D5</f>
        <v>Уточненный план на 2018 год</v>
      </c>
      <c r="AU5" s="117" t="str">
        <f>E5</f>
        <v>План 9-ти месяцев</v>
      </c>
      <c r="AV5" s="118" t="str">
        <f>AP5</f>
        <v>факт на 01.10.18</v>
      </c>
      <c r="AW5" s="117" t="str">
        <f>AQ5</f>
        <v>% исп. к 9 мес.</v>
      </c>
      <c r="AX5" s="117" t="str">
        <f>H5</f>
        <v>% исп. к уточн. плану</v>
      </c>
      <c r="AY5" s="117" t="str">
        <f>AS5</f>
        <v>Утверждено на 2018 год</v>
      </c>
      <c r="AZ5" s="117" t="str">
        <f>D5</f>
        <v>Уточненный план на 2018 год</v>
      </c>
      <c r="BA5" s="117" t="str">
        <f>E5</f>
        <v>План 9-ти месяцев</v>
      </c>
      <c r="BB5" s="118" t="str">
        <f>AV5</f>
        <v>факт на 01.10.18</v>
      </c>
      <c r="BC5" s="117" t="str">
        <f>AW5</f>
        <v>% исп. к 9 мес.</v>
      </c>
      <c r="BD5" s="117" t="str">
        <f>H5</f>
        <v>% исп. к уточн. плану</v>
      </c>
      <c r="BE5" s="117" t="str">
        <f>AY5</f>
        <v>Утверждено на 2018 год</v>
      </c>
      <c r="BF5" s="117" t="str">
        <f>D5</f>
        <v>Уточненный план на 2018 год</v>
      </c>
      <c r="BG5" s="117" t="str">
        <f>E5</f>
        <v>План 9-ти месяцев</v>
      </c>
      <c r="BH5" s="118" t="str">
        <f>BB5</f>
        <v>факт на 01.10.18</v>
      </c>
      <c r="BI5" s="117" t="str">
        <f>BC5</f>
        <v>% исп. к 9 мес.</v>
      </c>
      <c r="BJ5" s="117" t="str">
        <f>H5</f>
        <v>% исп. к уточн. плану</v>
      </c>
      <c r="BK5" s="117" t="str">
        <f>BE5</f>
        <v>Утверждено на 2018 год</v>
      </c>
      <c r="BL5" s="117" t="str">
        <f>D5</f>
        <v>Уточненный план на 2018 год</v>
      </c>
      <c r="BM5" s="117" t="str">
        <f>E5</f>
        <v>План 9-ти месяцев</v>
      </c>
      <c r="BN5" s="119" t="str">
        <f>BH5</f>
        <v>факт на 01.10.18</v>
      </c>
      <c r="BO5" s="117" t="str">
        <f>BI5</f>
        <v>% исп. к 9 мес.</v>
      </c>
      <c r="BP5" s="117" t="str">
        <f>H5</f>
        <v>% исп. к уточн. плану</v>
      </c>
      <c r="BQ5" s="117" t="str">
        <f>BK5</f>
        <v>Утверждено на 2018 год</v>
      </c>
      <c r="BR5" s="117" t="str">
        <f>D5</f>
        <v>Уточненный план на 2018 год</v>
      </c>
      <c r="BS5" s="117" t="str">
        <f>E5</f>
        <v>План 9-ти месяцев</v>
      </c>
      <c r="BT5" s="119" t="str">
        <f>BH5</f>
        <v>факт на 01.10.18</v>
      </c>
      <c r="BU5" s="117" t="str">
        <f>BI5</f>
        <v>% исп. к 9 мес.</v>
      </c>
      <c r="BV5" s="117" t="str">
        <f>H5</f>
        <v>% исп. к уточн. плану</v>
      </c>
      <c r="BW5" s="190" t="str">
        <f>F5</f>
        <v>факт на 01.10.18</v>
      </c>
      <c r="BX5" s="241" t="str">
        <f>BQ5</f>
        <v>Утверждено на 2018 год</v>
      </c>
      <c r="BY5" s="242" t="str">
        <f>D5</f>
        <v>Уточненный план на 2018 год</v>
      </c>
      <c r="BZ5" s="242" t="str">
        <f>E5</f>
        <v>План 9-ти месяцев</v>
      </c>
      <c r="CA5" s="243" t="str">
        <f>BT5</f>
        <v>факт на 01.10.18</v>
      </c>
      <c r="CB5" s="244" t="str">
        <f>BU5</f>
        <v>% исп. к 9 мес.</v>
      </c>
      <c r="CC5" s="245" t="str">
        <f>H5</f>
        <v>% исп. к уточн. плану</v>
      </c>
    </row>
    <row r="6" spans="1:81" s="20" customFormat="1" ht="16.5" customHeight="1">
      <c r="A6" s="110">
        <v>1</v>
      </c>
      <c r="B6" s="111" t="s">
        <v>10</v>
      </c>
      <c r="C6" s="112">
        <v>388214</v>
      </c>
      <c r="D6" s="112">
        <v>388214</v>
      </c>
      <c r="E6" s="112">
        <v>298910</v>
      </c>
      <c r="F6" s="113">
        <v>298633.91</v>
      </c>
      <c r="G6" s="114">
        <f>F6/E6*100</f>
        <v>99.90763440500484</v>
      </c>
      <c r="H6" s="114">
        <f>F6/D6*100</f>
        <v>76.92507482986187</v>
      </c>
      <c r="I6" s="112">
        <v>59660</v>
      </c>
      <c r="J6" s="112">
        <v>59660</v>
      </c>
      <c r="K6" s="112">
        <v>59660</v>
      </c>
      <c r="L6" s="113">
        <v>136008.15</v>
      </c>
      <c r="M6" s="114">
        <f>L6/K6*100</f>
        <v>227.97209185383844</v>
      </c>
      <c r="N6" s="114">
        <f>L6/J6*100</f>
        <v>227.97209185383844</v>
      </c>
      <c r="O6" s="112"/>
      <c r="P6" s="114"/>
      <c r="Q6" s="114"/>
      <c r="R6" s="115"/>
      <c r="S6" s="114"/>
      <c r="T6" s="114"/>
      <c r="U6" s="112">
        <v>181484</v>
      </c>
      <c r="V6" s="112">
        <v>181484</v>
      </c>
      <c r="W6" s="112">
        <v>84026</v>
      </c>
      <c r="X6" s="113">
        <v>82842.46</v>
      </c>
      <c r="Y6" s="114">
        <f aca="true" t="shared" si="1" ref="Y6:Y25">X6/W6*100</f>
        <v>98.59145978625664</v>
      </c>
      <c r="Z6" s="114">
        <f>X6/V6*100</f>
        <v>45.647252650371385</v>
      </c>
      <c r="AA6" s="112">
        <v>329672</v>
      </c>
      <c r="AB6" s="112">
        <v>329672</v>
      </c>
      <c r="AC6" s="112">
        <v>225813</v>
      </c>
      <c r="AD6" s="115">
        <v>225813</v>
      </c>
      <c r="AE6" s="114">
        <f aca="true" t="shared" si="2" ref="AE6:AE25">AD6/AC6*100</f>
        <v>100</v>
      </c>
      <c r="AF6" s="114">
        <f>AD6/AB6*100</f>
        <v>68.4962629522677</v>
      </c>
      <c r="AG6" s="112">
        <v>291500</v>
      </c>
      <c r="AH6" s="112">
        <v>291500</v>
      </c>
      <c r="AI6" s="112">
        <v>141616</v>
      </c>
      <c r="AJ6" s="115">
        <v>141616.52</v>
      </c>
      <c r="AK6" s="114">
        <f aca="true" t="shared" si="3" ref="AK6:AK25">AJ6/AI6*100</f>
        <v>100.000367190148</v>
      </c>
      <c r="AL6" s="114">
        <f>AJ6/AH6*100</f>
        <v>48.58199656946827</v>
      </c>
      <c r="AM6" s="112">
        <f>AA6+AG6</f>
        <v>621172</v>
      </c>
      <c r="AN6" s="112">
        <f aca="true" t="shared" si="4" ref="AN6:AN24">AB6+AH6</f>
        <v>621172</v>
      </c>
      <c r="AO6" s="112">
        <f aca="true" t="shared" si="5" ref="AO6:AO24">AC6+AI6</f>
        <v>367429</v>
      </c>
      <c r="AP6" s="115">
        <f aca="true" t="shared" si="6" ref="AP6:AP24">AD6+AJ6</f>
        <v>367429.52</v>
      </c>
      <c r="AQ6" s="114">
        <f aca="true" t="shared" si="7" ref="AQ6:AQ25">AP6/AO6*100</f>
        <v>100.00014152394068</v>
      </c>
      <c r="AR6" s="114">
        <f>AP6/AN6*100</f>
        <v>59.15101131409658</v>
      </c>
      <c r="AS6" s="112">
        <v>26500</v>
      </c>
      <c r="AT6" s="112">
        <v>26500</v>
      </c>
      <c r="AU6" s="112">
        <v>14560</v>
      </c>
      <c r="AV6" s="113">
        <v>14563.01</v>
      </c>
      <c r="AW6" s="114">
        <f aca="true" t="shared" si="8" ref="AW6:AW27">AV6/AU6*100</f>
        <v>100.02067307692309</v>
      </c>
      <c r="AX6" s="114">
        <f>AV6/AT6*100</f>
        <v>54.954754716981135</v>
      </c>
      <c r="AY6" s="112">
        <v>394400</v>
      </c>
      <c r="AZ6" s="112">
        <v>394400</v>
      </c>
      <c r="BA6" s="112">
        <v>178756</v>
      </c>
      <c r="BB6" s="113">
        <v>180216.73</v>
      </c>
      <c r="BC6" s="114">
        <f aca="true" t="shared" si="9" ref="BC6:BC27">BB6/BA6*100</f>
        <v>100.8171641791045</v>
      </c>
      <c r="BD6" s="114">
        <f>BB6/AZ6*100</f>
        <v>45.69389705882353</v>
      </c>
      <c r="BE6" s="112">
        <f>AS6+AY6</f>
        <v>420900</v>
      </c>
      <c r="BF6" s="112">
        <f aca="true" t="shared" si="10" ref="BF6:BF24">AT6+AZ6</f>
        <v>420900</v>
      </c>
      <c r="BG6" s="114">
        <f aca="true" t="shared" si="11" ref="BG6:BG24">AU6+BA6</f>
        <v>193316</v>
      </c>
      <c r="BH6" s="113">
        <f aca="true" t="shared" si="12" ref="BH6:BH24">AV6+BB6</f>
        <v>194779.74000000002</v>
      </c>
      <c r="BI6" s="114">
        <f aca="true" t="shared" si="13" ref="BI6:BI27">BH6/BG6*100</f>
        <v>100.75717478118729</v>
      </c>
      <c r="BJ6" s="114">
        <f>BH6/BF6*100</f>
        <v>46.27696364932288</v>
      </c>
      <c r="BK6" s="112">
        <v>873397</v>
      </c>
      <c r="BL6" s="112">
        <v>873397</v>
      </c>
      <c r="BM6" s="112">
        <v>671405</v>
      </c>
      <c r="BN6" s="115">
        <v>666383.59</v>
      </c>
      <c r="BO6" s="114">
        <f aca="true" t="shared" si="14" ref="BO6:BO27">BN6/BM6*100</f>
        <v>99.25210416961447</v>
      </c>
      <c r="BP6" s="114">
        <f>BN6/BL6*100</f>
        <v>76.29790232849437</v>
      </c>
      <c r="BQ6" s="112">
        <v>17160</v>
      </c>
      <c r="BR6" s="112">
        <v>17160</v>
      </c>
      <c r="BS6" s="112">
        <v>10930</v>
      </c>
      <c r="BT6" s="115">
        <v>10930</v>
      </c>
      <c r="BU6" s="114">
        <f aca="true" t="shared" si="15" ref="BU6:BU27">BT6/BS6*100</f>
        <v>100</v>
      </c>
      <c r="BV6" s="114">
        <f>BT6/BR6*100</f>
        <v>63.6946386946387</v>
      </c>
      <c r="BW6" s="191">
        <v>0</v>
      </c>
      <c r="BX6" s="196">
        <f>C6+I6+U6+AM6+BE6+BK6+BQ6</f>
        <v>2561987</v>
      </c>
      <c r="BY6" s="116">
        <f aca="true" t="shared" si="16" ref="BY6:BY24">D6+J6+P6+V6+AN6+BF6+BL6+BR6</f>
        <v>2561987</v>
      </c>
      <c r="BZ6" s="116">
        <f aca="true" t="shared" si="17" ref="BZ6:BZ24">E6+K6+Q6+W6+AO6+BG6+BM6+BS6</f>
        <v>1685676</v>
      </c>
      <c r="CA6" s="113">
        <f aca="true" t="shared" si="18" ref="CA6:CA24">F6+X6+AP6+BH6+BT6+BW6+BN6+L6</f>
        <v>1757007.3699999999</v>
      </c>
      <c r="CB6" s="114">
        <f aca="true" t="shared" si="19" ref="CB6:CB27">CA6/BZ6*100</f>
        <v>104.23161805708807</v>
      </c>
      <c r="CC6" s="188">
        <f>CA6/BY6*100</f>
        <v>68.57987062385563</v>
      </c>
    </row>
    <row r="7" spans="1:81" s="20" customFormat="1" ht="16.5" customHeight="1">
      <c r="A7" s="85">
        <v>2</v>
      </c>
      <c r="B7" s="14" t="s">
        <v>11</v>
      </c>
      <c r="C7" s="13">
        <v>1087480</v>
      </c>
      <c r="D7" s="13">
        <v>1087480</v>
      </c>
      <c r="E7" s="13">
        <v>725834.34</v>
      </c>
      <c r="F7" s="15">
        <v>734335.3</v>
      </c>
      <c r="G7" s="16">
        <f aca="true" t="shared" si="20" ref="G7:G27">F7/E7*100</f>
        <v>101.1711983756514</v>
      </c>
      <c r="H7" s="114">
        <f aca="true" t="shared" si="21" ref="H7:H27">F7/D7*100</f>
        <v>67.52632692095487</v>
      </c>
      <c r="I7" s="112">
        <v>148417</v>
      </c>
      <c r="J7" s="13">
        <v>148417</v>
      </c>
      <c r="K7" s="13">
        <v>49169.43</v>
      </c>
      <c r="L7" s="15">
        <v>50169.43</v>
      </c>
      <c r="M7" s="114">
        <f>L7/K7*100</f>
        <v>102.03378399952979</v>
      </c>
      <c r="N7" s="114">
        <f aca="true" t="shared" si="22" ref="N7:N27">L7/J7*100</f>
        <v>33.803021217246005</v>
      </c>
      <c r="O7" s="112"/>
      <c r="P7" s="16"/>
      <c r="Q7" s="16"/>
      <c r="R7" s="17"/>
      <c r="S7" s="16"/>
      <c r="T7" s="16"/>
      <c r="U7" s="13">
        <v>135958</v>
      </c>
      <c r="V7" s="13">
        <v>135958</v>
      </c>
      <c r="W7" s="13">
        <v>71190.77</v>
      </c>
      <c r="X7" s="15">
        <v>73522.2</v>
      </c>
      <c r="Y7" s="16">
        <f t="shared" si="1"/>
        <v>103.27490487882065</v>
      </c>
      <c r="Z7" s="114">
        <f aca="true" t="shared" si="23" ref="Z7:Z27">X7/V7*100</f>
        <v>54.077141470159894</v>
      </c>
      <c r="AA7" s="112">
        <v>1508599</v>
      </c>
      <c r="AB7" s="13">
        <v>1508599</v>
      </c>
      <c r="AC7" s="13">
        <v>336857.09</v>
      </c>
      <c r="AD7" s="17">
        <v>341168.39</v>
      </c>
      <c r="AE7" s="16">
        <f t="shared" si="2"/>
        <v>101.27986025171683</v>
      </c>
      <c r="AF7" s="114">
        <f aca="true" t="shared" si="24" ref="AF7:AF27">AD7/AB7*100</f>
        <v>22.614915560728864</v>
      </c>
      <c r="AG7" s="112">
        <v>418809</v>
      </c>
      <c r="AH7" s="13">
        <v>418809</v>
      </c>
      <c r="AI7" s="13">
        <v>157956.81</v>
      </c>
      <c r="AJ7" s="17">
        <v>167078.84</v>
      </c>
      <c r="AK7" s="16">
        <f t="shared" si="3"/>
        <v>105.77501533488807</v>
      </c>
      <c r="AL7" s="114">
        <f aca="true" t="shared" si="25" ref="AL7:AL27">AJ7/AH7*100</f>
        <v>39.89380361931095</v>
      </c>
      <c r="AM7" s="112">
        <f aca="true" t="shared" si="26" ref="AM7:AM24">AA7+AG7</f>
        <v>1927408</v>
      </c>
      <c r="AN7" s="13">
        <f t="shared" si="4"/>
        <v>1927408</v>
      </c>
      <c r="AO7" s="13">
        <f t="shared" si="5"/>
        <v>494813.9</v>
      </c>
      <c r="AP7" s="17">
        <f t="shared" si="6"/>
        <v>508247.23</v>
      </c>
      <c r="AQ7" s="16">
        <f t="shared" si="7"/>
        <v>102.71482470480315</v>
      </c>
      <c r="AR7" s="114">
        <f aca="true" t="shared" si="27" ref="AR7:AR27">AP7/AN7*100</f>
        <v>26.36946769962561</v>
      </c>
      <c r="AS7" s="112">
        <v>237000</v>
      </c>
      <c r="AT7" s="13">
        <v>237000</v>
      </c>
      <c r="AU7" s="13">
        <v>180210.31</v>
      </c>
      <c r="AV7" s="15">
        <v>178648.36</v>
      </c>
      <c r="AW7" s="16">
        <f t="shared" si="8"/>
        <v>99.13326268624697</v>
      </c>
      <c r="AX7" s="114">
        <f aca="true" t="shared" si="28" ref="AX7:AX27">AV7/AT7*100</f>
        <v>75.37905485232066</v>
      </c>
      <c r="AY7" s="112">
        <v>750089</v>
      </c>
      <c r="AZ7" s="13">
        <v>750089</v>
      </c>
      <c r="BA7" s="13">
        <v>258676.87</v>
      </c>
      <c r="BB7" s="15">
        <v>267281.94</v>
      </c>
      <c r="BC7" s="16">
        <f t="shared" si="9"/>
        <v>103.32657110007555</v>
      </c>
      <c r="BD7" s="114">
        <f aca="true" t="shared" si="29" ref="BD7:BD27">BB7/AZ7*100</f>
        <v>35.63336350753044</v>
      </c>
      <c r="BE7" s="112">
        <f aca="true" t="shared" si="30" ref="BE7:BE24">AS7+AY7</f>
        <v>987089</v>
      </c>
      <c r="BF7" s="13">
        <f t="shared" si="10"/>
        <v>987089</v>
      </c>
      <c r="BG7" s="16">
        <f t="shared" si="11"/>
        <v>438887.18</v>
      </c>
      <c r="BH7" s="15">
        <f t="shared" si="12"/>
        <v>445930.3</v>
      </c>
      <c r="BI7" s="16">
        <f t="shared" si="13"/>
        <v>101.60476776742489</v>
      </c>
      <c r="BJ7" s="114">
        <f aca="true" t="shared" si="31" ref="BJ7:BJ27">BH7/BF7*100</f>
        <v>45.17630122511749</v>
      </c>
      <c r="BK7" s="112">
        <v>610767.22</v>
      </c>
      <c r="BL7" s="13">
        <v>610767.22</v>
      </c>
      <c r="BM7" s="13">
        <v>466002.6</v>
      </c>
      <c r="BN7" s="17">
        <v>466002.6</v>
      </c>
      <c r="BO7" s="16">
        <f t="shared" si="14"/>
        <v>100</v>
      </c>
      <c r="BP7" s="114">
        <f aca="true" t="shared" si="32" ref="BP7:BP27">BN7/BL7*100</f>
        <v>76.29790609915182</v>
      </c>
      <c r="BQ7" s="112">
        <v>14000</v>
      </c>
      <c r="BR7" s="13">
        <v>14000</v>
      </c>
      <c r="BS7" s="13">
        <v>7000</v>
      </c>
      <c r="BT7" s="17">
        <v>500</v>
      </c>
      <c r="BU7" s="114">
        <f t="shared" si="15"/>
        <v>7.142857142857142</v>
      </c>
      <c r="BV7" s="114">
        <f aca="true" t="shared" si="33" ref="BV7:BV27">BT7/BR7*100</f>
        <v>3.571428571428571</v>
      </c>
      <c r="BW7" s="192">
        <v>0</v>
      </c>
      <c r="BX7" s="196">
        <f aca="true" t="shared" si="34" ref="BX7:BX24">C7+I7+U7+AM7+BE7+BK7+BQ7</f>
        <v>4911119.22</v>
      </c>
      <c r="BY7" s="18">
        <f t="shared" si="16"/>
        <v>4911119.22</v>
      </c>
      <c r="BZ7" s="18">
        <f t="shared" si="17"/>
        <v>2252898.2199999997</v>
      </c>
      <c r="CA7" s="15">
        <f t="shared" si="18"/>
        <v>2278707.06</v>
      </c>
      <c r="CB7" s="16">
        <f t="shared" si="19"/>
        <v>101.14558393143922</v>
      </c>
      <c r="CC7" s="185">
        <f>CA7/BY7*100</f>
        <v>46.398935923204895</v>
      </c>
    </row>
    <row r="8" spans="1:81" s="20" customFormat="1" ht="16.5" customHeight="1">
      <c r="A8" s="85">
        <v>3</v>
      </c>
      <c r="B8" s="14" t="s">
        <v>12</v>
      </c>
      <c r="C8" s="13">
        <v>2061930</v>
      </c>
      <c r="D8" s="13">
        <v>2100950</v>
      </c>
      <c r="E8" s="13">
        <v>1441133</v>
      </c>
      <c r="F8" s="15">
        <v>1595016.87</v>
      </c>
      <c r="G8" s="16">
        <f t="shared" si="20"/>
        <v>110.67797836840876</v>
      </c>
      <c r="H8" s="114">
        <f t="shared" si="21"/>
        <v>75.91884004854947</v>
      </c>
      <c r="I8" s="112"/>
      <c r="J8" s="13"/>
      <c r="K8" s="13"/>
      <c r="L8" s="15"/>
      <c r="M8" s="16"/>
      <c r="N8" s="114"/>
      <c r="O8" s="112"/>
      <c r="P8" s="16"/>
      <c r="Q8" s="16"/>
      <c r="R8" s="17"/>
      <c r="S8" s="16"/>
      <c r="T8" s="16"/>
      <c r="U8" s="13">
        <v>262836</v>
      </c>
      <c r="V8" s="13">
        <v>275836</v>
      </c>
      <c r="W8" s="13">
        <v>13000</v>
      </c>
      <c r="X8" s="15">
        <v>112953.43</v>
      </c>
      <c r="Y8" s="16">
        <f t="shared" si="1"/>
        <v>868.8725384615385</v>
      </c>
      <c r="Z8" s="114">
        <f t="shared" si="23"/>
        <v>40.949488101625604</v>
      </c>
      <c r="AA8" s="112">
        <v>798000</v>
      </c>
      <c r="AB8" s="13">
        <v>873826</v>
      </c>
      <c r="AC8" s="13">
        <v>674326</v>
      </c>
      <c r="AD8" s="17">
        <v>664312.16</v>
      </c>
      <c r="AE8" s="16">
        <f t="shared" si="2"/>
        <v>98.51498533350338</v>
      </c>
      <c r="AF8" s="114">
        <f t="shared" si="24"/>
        <v>76.02339138455483</v>
      </c>
      <c r="AG8" s="112">
        <v>110000</v>
      </c>
      <c r="AH8" s="13">
        <v>173678</v>
      </c>
      <c r="AI8" s="13">
        <v>71678</v>
      </c>
      <c r="AJ8" s="17">
        <v>79117.08</v>
      </c>
      <c r="AK8" s="16">
        <f t="shared" si="3"/>
        <v>110.37847038142804</v>
      </c>
      <c r="AL8" s="114">
        <f t="shared" si="25"/>
        <v>45.55388707838644</v>
      </c>
      <c r="AM8" s="112">
        <f t="shared" si="26"/>
        <v>908000</v>
      </c>
      <c r="AN8" s="13">
        <f t="shared" si="4"/>
        <v>1047504</v>
      </c>
      <c r="AO8" s="13">
        <f t="shared" si="5"/>
        <v>746004</v>
      </c>
      <c r="AP8" s="17">
        <f t="shared" si="6"/>
        <v>743429.24</v>
      </c>
      <c r="AQ8" s="16">
        <f t="shared" si="7"/>
        <v>99.6548597594651</v>
      </c>
      <c r="AR8" s="114">
        <f t="shared" si="27"/>
        <v>70.9714941422658</v>
      </c>
      <c r="AS8" s="112">
        <v>70290</v>
      </c>
      <c r="AT8" s="13">
        <v>70290</v>
      </c>
      <c r="AU8" s="13">
        <v>52717</v>
      </c>
      <c r="AV8" s="15">
        <v>16288.38</v>
      </c>
      <c r="AW8" s="16">
        <f t="shared" si="8"/>
        <v>30.897774911318926</v>
      </c>
      <c r="AX8" s="114">
        <f t="shared" si="28"/>
        <v>23.173111395646607</v>
      </c>
      <c r="AY8" s="112">
        <v>578400</v>
      </c>
      <c r="AZ8" s="13">
        <v>578400</v>
      </c>
      <c r="BA8" s="13">
        <v>0</v>
      </c>
      <c r="BB8" s="15">
        <v>229281.38</v>
      </c>
      <c r="BC8" s="16"/>
      <c r="BD8" s="114">
        <f t="shared" si="29"/>
        <v>39.64062586445367</v>
      </c>
      <c r="BE8" s="112">
        <f t="shared" si="30"/>
        <v>648690</v>
      </c>
      <c r="BF8" s="13">
        <f t="shared" si="10"/>
        <v>648690</v>
      </c>
      <c r="BG8" s="16">
        <f t="shared" si="11"/>
        <v>52717</v>
      </c>
      <c r="BH8" s="15">
        <f t="shared" si="12"/>
        <v>245569.76</v>
      </c>
      <c r="BI8" s="16">
        <f t="shared" si="13"/>
        <v>465.82650757820056</v>
      </c>
      <c r="BJ8" s="114">
        <f t="shared" si="31"/>
        <v>37.856257996886036</v>
      </c>
      <c r="BK8" s="112">
        <v>189698.73</v>
      </c>
      <c r="BL8" s="13">
        <v>568013.5</v>
      </c>
      <c r="BM8" s="13">
        <v>426010.11</v>
      </c>
      <c r="BN8" s="17">
        <v>433382.3</v>
      </c>
      <c r="BO8" s="16">
        <f t="shared" si="14"/>
        <v>101.73051996348161</v>
      </c>
      <c r="BP8" s="114">
        <f t="shared" si="32"/>
        <v>76.29788728612964</v>
      </c>
      <c r="BQ8" s="112">
        <v>24310</v>
      </c>
      <c r="BR8" s="13">
        <v>24310</v>
      </c>
      <c r="BS8" s="13">
        <v>18232</v>
      </c>
      <c r="BT8" s="17">
        <v>8510</v>
      </c>
      <c r="BU8" s="16">
        <f t="shared" si="15"/>
        <v>46.676173760421236</v>
      </c>
      <c r="BV8" s="114">
        <f t="shared" si="33"/>
        <v>35.00617030028795</v>
      </c>
      <c r="BW8" s="192">
        <v>0</v>
      </c>
      <c r="BX8" s="196">
        <f t="shared" si="34"/>
        <v>4095464.73</v>
      </c>
      <c r="BY8" s="18">
        <f t="shared" si="16"/>
        <v>4665303.5</v>
      </c>
      <c r="BZ8" s="18">
        <f t="shared" si="17"/>
        <v>2697096.11</v>
      </c>
      <c r="CA8" s="15">
        <f t="shared" si="18"/>
        <v>3138861.5999999996</v>
      </c>
      <c r="CB8" s="16">
        <f t="shared" si="19"/>
        <v>116.37930099569198</v>
      </c>
      <c r="CC8" s="185">
        <f aca="true" t="shared" si="35" ref="CC8:CC27">CA8/BY8*100</f>
        <v>67.28097325286554</v>
      </c>
    </row>
    <row r="9" spans="1:81" s="20" customFormat="1" ht="16.5" customHeight="1">
      <c r="A9" s="85">
        <v>4</v>
      </c>
      <c r="B9" s="14" t="s">
        <v>13</v>
      </c>
      <c r="C9" s="13">
        <v>945457</v>
      </c>
      <c r="D9" s="13">
        <v>945457</v>
      </c>
      <c r="E9" s="13">
        <v>904604</v>
      </c>
      <c r="F9" s="15">
        <v>918205.25</v>
      </c>
      <c r="G9" s="16">
        <f t="shared" si="20"/>
        <v>101.50355846315074</v>
      </c>
      <c r="H9" s="114">
        <f t="shared" si="21"/>
        <v>97.1176108485103</v>
      </c>
      <c r="I9" s="112">
        <v>60000</v>
      </c>
      <c r="J9" s="13">
        <v>60000</v>
      </c>
      <c r="K9" s="13">
        <v>60000</v>
      </c>
      <c r="L9" s="15">
        <v>271094.7</v>
      </c>
      <c r="M9" s="16">
        <f aca="true" t="shared" si="36" ref="M9:M16">L9/K9*100</f>
        <v>451.82450000000006</v>
      </c>
      <c r="N9" s="114">
        <f t="shared" si="22"/>
        <v>451.82450000000006</v>
      </c>
      <c r="O9" s="112"/>
      <c r="P9" s="16"/>
      <c r="Q9" s="16"/>
      <c r="R9" s="17"/>
      <c r="S9" s="16"/>
      <c r="T9" s="16"/>
      <c r="U9" s="13">
        <v>187098</v>
      </c>
      <c r="V9" s="13">
        <v>187098</v>
      </c>
      <c r="W9" s="13">
        <v>109205</v>
      </c>
      <c r="X9" s="15">
        <v>110304.07</v>
      </c>
      <c r="Y9" s="16">
        <f t="shared" si="1"/>
        <v>101.00642827709353</v>
      </c>
      <c r="Z9" s="114">
        <f t="shared" si="23"/>
        <v>58.95523736223798</v>
      </c>
      <c r="AA9" s="112">
        <v>687000</v>
      </c>
      <c r="AB9" s="13">
        <v>687000</v>
      </c>
      <c r="AC9" s="13">
        <v>687000</v>
      </c>
      <c r="AD9" s="17">
        <v>692528.29</v>
      </c>
      <c r="AE9" s="16">
        <f t="shared" si="2"/>
        <v>100.80470014556042</v>
      </c>
      <c r="AF9" s="114">
        <f t="shared" si="24"/>
        <v>100.80470014556042</v>
      </c>
      <c r="AG9" s="112">
        <v>689000</v>
      </c>
      <c r="AH9" s="13">
        <v>689000</v>
      </c>
      <c r="AI9" s="13">
        <v>273605</v>
      </c>
      <c r="AJ9" s="17">
        <v>273605.19</v>
      </c>
      <c r="AK9" s="16">
        <f t="shared" si="3"/>
        <v>100.00006944317539</v>
      </c>
      <c r="AL9" s="114">
        <f t="shared" si="25"/>
        <v>39.71047750362845</v>
      </c>
      <c r="AM9" s="112">
        <f t="shared" si="26"/>
        <v>1376000</v>
      </c>
      <c r="AN9" s="13">
        <f t="shared" si="4"/>
        <v>1376000</v>
      </c>
      <c r="AO9" s="13">
        <f t="shared" si="5"/>
        <v>960605</v>
      </c>
      <c r="AP9" s="17">
        <f t="shared" si="6"/>
        <v>966133.48</v>
      </c>
      <c r="AQ9" s="16">
        <f t="shared" si="7"/>
        <v>100.57552063543287</v>
      </c>
      <c r="AR9" s="114">
        <f t="shared" si="27"/>
        <v>70.21318895348837</v>
      </c>
      <c r="AS9" s="112">
        <v>109500</v>
      </c>
      <c r="AT9" s="13">
        <v>109500</v>
      </c>
      <c r="AU9" s="13">
        <v>96376</v>
      </c>
      <c r="AV9" s="15">
        <v>96376.76</v>
      </c>
      <c r="AW9" s="16">
        <f t="shared" si="8"/>
        <v>100.00078857806922</v>
      </c>
      <c r="AX9" s="114">
        <f t="shared" si="28"/>
        <v>88.01530593607305</v>
      </c>
      <c r="AY9" s="112">
        <v>728818</v>
      </c>
      <c r="AZ9" s="13">
        <v>728818</v>
      </c>
      <c r="BA9" s="13">
        <v>328209</v>
      </c>
      <c r="BB9" s="15">
        <v>328209.03</v>
      </c>
      <c r="BC9" s="16">
        <f t="shared" si="9"/>
        <v>100.0000091405172</v>
      </c>
      <c r="BD9" s="114">
        <f t="shared" si="29"/>
        <v>45.03305763578837</v>
      </c>
      <c r="BE9" s="112">
        <f t="shared" si="30"/>
        <v>838318</v>
      </c>
      <c r="BF9" s="13">
        <f t="shared" si="10"/>
        <v>838318</v>
      </c>
      <c r="BG9" s="16">
        <f t="shared" si="11"/>
        <v>424585</v>
      </c>
      <c r="BH9" s="15">
        <f t="shared" si="12"/>
        <v>424585.79000000004</v>
      </c>
      <c r="BI9" s="16">
        <f t="shared" si="13"/>
        <v>100.00018606403901</v>
      </c>
      <c r="BJ9" s="114">
        <f t="shared" si="31"/>
        <v>50.64734265517382</v>
      </c>
      <c r="BK9" s="112">
        <v>745136</v>
      </c>
      <c r="BL9" s="13">
        <v>745136</v>
      </c>
      <c r="BM9" s="13">
        <v>568403</v>
      </c>
      <c r="BN9" s="17">
        <v>568523.03</v>
      </c>
      <c r="BO9" s="16">
        <f t="shared" si="14"/>
        <v>100.02111705955106</v>
      </c>
      <c r="BP9" s="114">
        <f t="shared" si="32"/>
        <v>76.29788790234267</v>
      </c>
      <c r="BQ9" s="112">
        <v>8590</v>
      </c>
      <c r="BR9" s="13">
        <v>8590</v>
      </c>
      <c r="BS9" s="13">
        <v>3460</v>
      </c>
      <c r="BT9" s="17">
        <v>3460</v>
      </c>
      <c r="BU9" s="16">
        <f t="shared" si="15"/>
        <v>100</v>
      </c>
      <c r="BV9" s="114">
        <f t="shared" si="33"/>
        <v>40.27939464493598</v>
      </c>
      <c r="BW9" s="192">
        <v>0</v>
      </c>
      <c r="BX9" s="196">
        <f t="shared" si="34"/>
        <v>4160599</v>
      </c>
      <c r="BY9" s="18">
        <f t="shared" si="16"/>
        <v>4160599</v>
      </c>
      <c r="BZ9" s="18">
        <f t="shared" si="17"/>
        <v>3030862</v>
      </c>
      <c r="CA9" s="15">
        <f t="shared" si="18"/>
        <v>3262306.3200000003</v>
      </c>
      <c r="CB9" s="16">
        <f>CA9/BZ9*100</f>
        <v>107.63625397659149</v>
      </c>
      <c r="CC9" s="185">
        <f>CA9/BY9*100</f>
        <v>78.40953478092939</v>
      </c>
    </row>
    <row r="10" spans="1:81" s="20" customFormat="1" ht="16.5" customHeight="1">
      <c r="A10" s="85">
        <v>5</v>
      </c>
      <c r="B10" s="14" t="s">
        <v>14</v>
      </c>
      <c r="C10" s="13">
        <v>2223206</v>
      </c>
      <c r="D10" s="13">
        <v>2223206</v>
      </c>
      <c r="E10" s="13">
        <v>1652343.1</v>
      </c>
      <c r="F10" s="15">
        <v>1798368.78</v>
      </c>
      <c r="G10" s="16">
        <f t="shared" si="20"/>
        <v>108.83749143867274</v>
      </c>
      <c r="H10" s="114">
        <f t="shared" si="21"/>
        <v>80.89078474959136</v>
      </c>
      <c r="I10" s="112"/>
      <c r="J10" s="13">
        <v>652037.25</v>
      </c>
      <c r="K10" s="13">
        <v>652037.25</v>
      </c>
      <c r="L10" s="15">
        <v>653395.76</v>
      </c>
      <c r="M10" s="16">
        <f t="shared" si="36"/>
        <v>100.20834852610032</v>
      </c>
      <c r="N10" s="114">
        <f t="shared" si="22"/>
        <v>100.20834852610032</v>
      </c>
      <c r="O10" s="112"/>
      <c r="P10" s="16"/>
      <c r="Q10" s="16"/>
      <c r="R10" s="17"/>
      <c r="S10" s="16"/>
      <c r="T10" s="16"/>
      <c r="U10" s="13">
        <v>192294</v>
      </c>
      <c r="V10" s="13">
        <v>417294</v>
      </c>
      <c r="W10" s="13">
        <v>417294</v>
      </c>
      <c r="X10" s="15">
        <v>492532.51</v>
      </c>
      <c r="Y10" s="16">
        <f t="shared" si="1"/>
        <v>118.03009628703025</v>
      </c>
      <c r="Z10" s="114">
        <f t="shared" si="23"/>
        <v>118.03009628703025</v>
      </c>
      <c r="AA10" s="112">
        <v>1041274</v>
      </c>
      <c r="AB10" s="13">
        <v>1041274</v>
      </c>
      <c r="AC10" s="13">
        <v>566466.47</v>
      </c>
      <c r="AD10" s="17">
        <v>503221.19</v>
      </c>
      <c r="AE10" s="16">
        <f t="shared" si="2"/>
        <v>88.83512381588976</v>
      </c>
      <c r="AF10" s="114">
        <f t="shared" si="24"/>
        <v>48.327451756214025</v>
      </c>
      <c r="AG10" s="112">
        <v>503993</v>
      </c>
      <c r="AH10" s="13">
        <v>503993</v>
      </c>
      <c r="AI10" s="13">
        <v>72500</v>
      </c>
      <c r="AJ10" s="17">
        <v>289888.06</v>
      </c>
      <c r="AK10" s="16">
        <f t="shared" si="3"/>
        <v>399.8456</v>
      </c>
      <c r="AL10" s="114">
        <f t="shared" si="25"/>
        <v>57.51827108709843</v>
      </c>
      <c r="AM10" s="112">
        <f t="shared" si="26"/>
        <v>1545267</v>
      </c>
      <c r="AN10" s="13">
        <f t="shared" si="4"/>
        <v>1545267</v>
      </c>
      <c r="AO10" s="13">
        <f t="shared" si="5"/>
        <v>638966.47</v>
      </c>
      <c r="AP10" s="17">
        <f t="shared" si="6"/>
        <v>793109.25</v>
      </c>
      <c r="AQ10" s="16">
        <f t="shared" si="7"/>
        <v>124.12376661955362</v>
      </c>
      <c r="AR10" s="114">
        <f t="shared" si="27"/>
        <v>51.325062270792046</v>
      </c>
      <c r="AS10" s="112">
        <v>76500</v>
      </c>
      <c r="AT10" s="13">
        <v>76500</v>
      </c>
      <c r="AU10" s="13">
        <v>49209.94</v>
      </c>
      <c r="AV10" s="15">
        <v>42689.94</v>
      </c>
      <c r="AW10" s="16">
        <f t="shared" si="8"/>
        <v>86.7506442804035</v>
      </c>
      <c r="AX10" s="114">
        <f t="shared" si="28"/>
        <v>55.8038431372549</v>
      </c>
      <c r="AY10" s="112">
        <v>653042</v>
      </c>
      <c r="AZ10" s="13">
        <v>653042</v>
      </c>
      <c r="BA10" s="13">
        <v>156279.17</v>
      </c>
      <c r="BB10" s="15">
        <v>335157.23</v>
      </c>
      <c r="BC10" s="16">
        <f t="shared" si="9"/>
        <v>214.46058998137752</v>
      </c>
      <c r="BD10" s="114">
        <f t="shared" si="29"/>
        <v>51.32246164871478</v>
      </c>
      <c r="BE10" s="112">
        <f t="shared" si="30"/>
        <v>729542</v>
      </c>
      <c r="BF10" s="13">
        <f t="shared" si="10"/>
        <v>729542</v>
      </c>
      <c r="BG10" s="16">
        <f t="shared" si="11"/>
        <v>205489.11000000002</v>
      </c>
      <c r="BH10" s="15">
        <f t="shared" si="12"/>
        <v>377847.17</v>
      </c>
      <c r="BI10" s="16">
        <f t="shared" si="13"/>
        <v>183.87698014751243</v>
      </c>
      <c r="BJ10" s="114">
        <f t="shared" si="31"/>
        <v>51.792380699123555</v>
      </c>
      <c r="BK10" s="112">
        <v>965012</v>
      </c>
      <c r="BL10" s="13">
        <v>965012</v>
      </c>
      <c r="BM10" s="13">
        <v>713257.83</v>
      </c>
      <c r="BN10" s="17">
        <v>736283.87</v>
      </c>
      <c r="BO10" s="16">
        <f t="shared" si="14"/>
        <v>103.22829123376044</v>
      </c>
      <c r="BP10" s="114">
        <f t="shared" si="32"/>
        <v>76.29789784997493</v>
      </c>
      <c r="BQ10" s="112">
        <v>21700</v>
      </c>
      <c r="BR10" s="13">
        <v>21700</v>
      </c>
      <c r="BS10" s="13">
        <v>17090</v>
      </c>
      <c r="BT10" s="17">
        <v>16390</v>
      </c>
      <c r="BU10" s="16">
        <f t="shared" si="15"/>
        <v>95.90403744880047</v>
      </c>
      <c r="BV10" s="114">
        <f t="shared" si="33"/>
        <v>75.52995391705069</v>
      </c>
      <c r="BW10" s="192">
        <v>0</v>
      </c>
      <c r="BX10" s="196">
        <f t="shared" si="34"/>
        <v>5677021</v>
      </c>
      <c r="BY10" s="18">
        <f t="shared" si="16"/>
        <v>6554058.25</v>
      </c>
      <c r="BZ10" s="18">
        <f t="shared" si="17"/>
        <v>4296477.76</v>
      </c>
      <c r="CA10" s="15">
        <f t="shared" si="18"/>
        <v>4867927.34</v>
      </c>
      <c r="CB10" s="16">
        <f t="shared" si="19"/>
        <v>113.30041983040546</v>
      </c>
      <c r="CC10" s="185">
        <f t="shared" si="35"/>
        <v>74.27348299811037</v>
      </c>
    </row>
    <row r="11" spans="1:81" s="20" customFormat="1" ht="16.5" customHeight="1">
      <c r="A11" s="85">
        <v>6</v>
      </c>
      <c r="B11" s="14" t="s">
        <v>15</v>
      </c>
      <c r="C11" s="13">
        <v>5000000</v>
      </c>
      <c r="D11" s="13">
        <v>5000000</v>
      </c>
      <c r="E11" s="13">
        <v>3750000</v>
      </c>
      <c r="F11" s="15">
        <v>4248055.38</v>
      </c>
      <c r="G11" s="16">
        <f t="shared" si="20"/>
        <v>113.28147680000001</v>
      </c>
      <c r="H11" s="114">
        <f t="shared" si="21"/>
        <v>84.96110759999999</v>
      </c>
      <c r="I11" s="112"/>
      <c r="J11" s="13">
        <v>1053227.63</v>
      </c>
      <c r="K11" s="13">
        <v>1053227.63</v>
      </c>
      <c r="L11" s="15">
        <v>1053227.63</v>
      </c>
      <c r="M11" s="16">
        <f t="shared" si="36"/>
        <v>100</v>
      </c>
      <c r="N11" s="114">
        <f t="shared" si="22"/>
        <v>100</v>
      </c>
      <c r="O11" s="112"/>
      <c r="P11" s="16"/>
      <c r="Q11" s="16"/>
      <c r="R11" s="17"/>
      <c r="S11" s="16"/>
      <c r="T11" s="16"/>
      <c r="U11" s="13">
        <v>407813</v>
      </c>
      <c r="V11" s="13">
        <v>407813</v>
      </c>
      <c r="W11" s="13">
        <v>135000</v>
      </c>
      <c r="X11" s="15">
        <v>195534.68</v>
      </c>
      <c r="Y11" s="16">
        <f t="shared" si="1"/>
        <v>144.8405037037037</v>
      </c>
      <c r="Z11" s="114">
        <f t="shared" si="23"/>
        <v>47.94714244028513</v>
      </c>
      <c r="AA11" s="112">
        <v>521936</v>
      </c>
      <c r="AB11" s="13">
        <v>521936</v>
      </c>
      <c r="AC11" s="13">
        <v>391452</v>
      </c>
      <c r="AD11" s="17">
        <v>435720.86</v>
      </c>
      <c r="AE11" s="16">
        <f t="shared" si="2"/>
        <v>111.30888589150139</v>
      </c>
      <c r="AF11" s="114">
        <f t="shared" si="24"/>
        <v>83.48166441862604</v>
      </c>
      <c r="AG11" s="112">
        <v>180000</v>
      </c>
      <c r="AH11" s="13">
        <v>180000</v>
      </c>
      <c r="AI11" s="13">
        <v>60000</v>
      </c>
      <c r="AJ11" s="17">
        <v>66328.5</v>
      </c>
      <c r="AK11" s="16">
        <f t="shared" si="3"/>
        <v>110.5475</v>
      </c>
      <c r="AL11" s="114">
        <f t="shared" si="25"/>
        <v>36.84916666666667</v>
      </c>
      <c r="AM11" s="112">
        <f t="shared" si="26"/>
        <v>701936</v>
      </c>
      <c r="AN11" s="13">
        <f t="shared" si="4"/>
        <v>701936</v>
      </c>
      <c r="AO11" s="13">
        <f t="shared" si="5"/>
        <v>451452</v>
      </c>
      <c r="AP11" s="17">
        <f t="shared" si="6"/>
        <v>502049.36</v>
      </c>
      <c r="AQ11" s="16">
        <f t="shared" si="7"/>
        <v>111.20769428422068</v>
      </c>
      <c r="AR11" s="114">
        <f t="shared" si="27"/>
        <v>71.52352351211506</v>
      </c>
      <c r="AS11" s="112">
        <v>229460</v>
      </c>
      <c r="AT11" s="13">
        <v>229460</v>
      </c>
      <c r="AU11" s="13">
        <v>171000</v>
      </c>
      <c r="AV11" s="15">
        <v>332705.5</v>
      </c>
      <c r="AW11" s="16">
        <f t="shared" si="8"/>
        <v>194.56461988304093</v>
      </c>
      <c r="AX11" s="114">
        <f t="shared" si="28"/>
        <v>144.99498823324325</v>
      </c>
      <c r="AY11" s="112">
        <v>1189020</v>
      </c>
      <c r="AZ11" s="13">
        <v>1189020</v>
      </c>
      <c r="BA11" s="13">
        <v>550000</v>
      </c>
      <c r="BB11" s="15">
        <v>430344.54</v>
      </c>
      <c r="BC11" s="16">
        <f t="shared" si="9"/>
        <v>78.2444618181818</v>
      </c>
      <c r="BD11" s="114">
        <f t="shared" si="29"/>
        <v>36.19321289801685</v>
      </c>
      <c r="BE11" s="112">
        <f t="shared" si="30"/>
        <v>1418480</v>
      </c>
      <c r="BF11" s="13">
        <f t="shared" si="10"/>
        <v>1418480</v>
      </c>
      <c r="BG11" s="16">
        <f t="shared" si="11"/>
        <v>721000</v>
      </c>
      <c r="BH11" s="15">
        <f t="shared" si="12"/>
        <v>763050.04</v>
      </c>
      <c r="BI11" s="16">
        <f t="shared" si="13"/>
        <v>105.83218307905686</v>
      </c>
      <c r="BJ11" s="114">
        <f t="shared" si="31"/>
        <v>53.7935000845976</v>
      </c>
      <c r="BK11" s="112">
        <v>342030</v>
      </c>
      <c r="BL11" s="13">
        <v>342030</v>
      </c>
      <c r="BM11" s="13">
        <v>256519</v>
      </c>
      <c r="BN11" s="17">
        <v>260961.42</v>
      </c>
      <c r="BO11" s="16">
        <f t="shared" si="14"/>
        <v>101.73180933965907</v>
      </c>
      <c r="BP11" s="114">
        <f t="shared" si="32"/>
        <v>76.2978159810543</v>
      </c>
      <c r="BQ11" s="112">
        <v>17731</v>
      </c>
      <c r="BR11" s="13">
        <v>17731</v>
      </c>
      <c r="BS11" s="13">
        <v>13200</v>
      </c>
      <c r="BT11" s="17">
        <v>11030</v>
      </c>
      <c r="BU11" s="16">
        <f t="shared" si="15"/>
        <v>83.56060606060606</v>
      </c>
      <c r="BV11" s="114">
        <f t="shared" si="33"/>
        <v>62.207433308894025</v>
      </c>
      <c r="BW11" s="192">
        <v>0</v>
      </c>
      <c r="BX11" s="196">
        <f t="shared" si="34"/>
        <v>7887990</v>
      </c>
      <c r="BY11" s="18">
        <f t="shared" si="16"/>
        <v>8941217.629999999</v>
      </c>
      <c r="BZ11" s="18">
        <f t="shared" si="17"/>
        <v>6380398.63</v>
      </c>
      <c r="CA11" s="15">
        <f t="shared" si="18"/>
        <v>7033908.51</v>
      </c>
      <c r="CB11" s="16">
        <f t="shared" si="19"/>
        <v>110.2424616061959</v>
      </c>
      <c r="CC11" s="185">
        <f t="shared" si="35"/>
        <v>78.66835146031448</v>
      </c>
    </row>
    <row r="12" spans="1:81" s="20" customFormat="1" ht="16.5" customHeight="1">
      <c r="A12" s="85">
        <v>7</v>
      </c>
      <c r="B12" s="14" t="s">
        <v>16</v>
      </c>
      <c r="C12" s="13">
        <v>1908755</v>
      </c>
      <c r="D12" s="13">
        <v>2011693.54</v>
      </c>
      <c r="E12" s="13">
        <v>1623784</v>
      </c>
      <c r="F12" s="15">
        <v>1657475.07</v>
      </c>
      <c r="G12" s="16">
        <f t="shared" si="20"/>
        <v>102.07484924103207</v>
      </c>
      <c r="H12" s="114">
        <f t="shared" si="21"/>
        <v>82.39202627255044</v>
      </c>
      <c r="I12" s="112"/>
      <c r="J12" s="13">
        <v>4842</v>
      </c>
      <c r="K12" s="13">
        <v>4842</v>
      </c>
      <c r="L12" s="15">
        <v>8253.48</v>
      </c>
      <c r="M12" s="16">
        <f>L12/K12*100</f>
        <v>170.45600991325898</v>
      </c>
      <c r="N12" s="114">
        <f>L12/J12*100</f>
        <v>170.45600991325898</v>
      </c>
      <c r="O12" s="112"/>
      <c r="P12" s="16"/>
      <c r="Q12" s="16"/>
      <c r="R12" s="17"/>
      <c r="S12" s="16"/>
      <c r="T12" s="16"/>
      <c r="U12" s="13">
        <v>330631</v>
      </c>
      <c r="V12" s="13">
        <v>330631</v>
      </c>
      <c r="W12" s="13">
        <v>148000</v>
      </c>
      <c r="X12" s="15">
        <v>167527.4</v>
      </c>
      <c r="Y12" s="16">
        <f t="shared" si="1"/>
        <v>113.19418918918917</v>
      </c>
      <c r="Z12" s="114">
        <f t="shared" si="23"/>
        <v>50.668993530552186</v>
      </c>
      <c r="AA12" s="112">
        <v>1969800</v>
      </c>
      <c r="AB12" s="13">
        <v>1969800</v>
      </c>
      <c r="AC12" s="13">
        <v>1376000</v>
      </c>
      <c r="AD12" s="17">
        <v>1548963.93</v>
      </c>
      <c r="AE12" s="16">
        <f t="shared" si="2"/>
        <v>112.57005305232556</v>
      </c>
      <c r="AF12" s="114">
        <f t="shared" si="24"/>
        <v>78.63559396893085</v>
      </c>
      <c r="AG12" s="112">
        <v>581295</v>
      </c>
      <c r="AH12" s="13">
        <v>581295</v>
      </c>
      <c r="AI12" s="13">
        <v>185700</v>
      </c>
      <c r="AJ12" s="17">
        <v>261575.4</v>
      </c>
      <c r="AK12" s="16">
        <f t="shared" si="3"/>
        <v>140.85912762520195</v>
      </c>
      <c r="AL12" s="114">
        <f t="shared" si="25"/>
        <v>44.99873558176141</v>
      </c>
      <c r="AM12" s="112">
        <f t="shared" si="26"/>
        <v>2551095</v>
      </c>
      <c r="AN12" s="13">
        <f t="shared" si="4"/>
        <v>2551095</v>
      </c>
      <c r="AO12" s="13">
        <f t="shared" si="5"/>
        <v>1561700</v>
      </c>
      <c r="AP12" s="17">
        <f t="shared" si="6"/>
        <v>1810539.3299999998</v>
      </c>
      <c r="AQ12" s="16">
        <f t="shared" si="7"/>
        <v>115.93387526413524</v>
      </c>
      <c r="AR12" s="114">
        <f t="shared" si="27"/>
        <v>70.9710665420143</v>
      </c>
      <c r="AS12" s="112">
        <v>23000</v>
      </c>
      <c r="AT12" s="13">
        <v>28220</v>
      </c>
      <c r="AU12" s="13">
        <v>27120</v>
      </c>
      <c r="AV12" s="15">
        <v>29322.64</v>
      </c>
      <c r="AW12" s="16">
        <f t="shared" si="8"/>
        <v>108.12182890855458</v>
      </c>
      <c r="AX12" s="114">
        <f t="shared" si="28"/>
        <v>103.90729978738482</v>
      </c>
      <c r="AY12" s="112">
        <v>992838</v>
      </c>
      <c r="AZ12" s="13">
        <v>992838</v>
      </c>
      <c r="BA12" s="13">
        <v>300500</v>
      </c>
      <c r="BB12" s="15">
        <v>412830.99</v>
      </c>
      <c r="BC12" s="16">
        <f t="shared" si="9"/>
        <v>137.38136106489185</v>
      </c>
      <c r="BD12" s="114">
        <f t="shared" si="29"/>
        <v>41.58090141594097</v>
      </c>
      <c r="BE12" s="112">
        <f t="shared" si="30"/>
        <v>1015838</v>
      </c>
      <c r="BF12" s="13">
        <f t="shared" si="10"/>
        <v>1021058</v>
      </c>
      <c r="BG12" s="16">
        <f t="shared" si="11"/>
        <v>327620</v>
      </c>
      <c r="BH12" s="15">
        <f t="shared" si="12"/>
        <v>442153.63</v>
      </c>
      <c r="BI12" s="16">
        <f t="shared" si="13"/>
        <v>134.95929125206032</v>
      </c>
      <c r="BJ12" s="114">
        <f t="shared" si="31"/>
        <v>43.30347835284577</v>
      </c>
      <c r="BK12" s="112">
        <v>2304162</v>
      </c>
      <c r="BL12" s="13">
        <v>2304162</v>
      </c>
      <c r="BM12" s="13">
        <v>1765430</v>
      </c>
      <c r="BN12" s="17">
        <v>1822069.66</v>
      </c>
      <c r="BO12" s="16">
        <f t="shared" si="14"/>
        <v>103.20826427555892</v>
      </c>
      <c r="BP12" s="114">
        <f t="shared" si="32"/>
        <v>79.07732442423753</v>
      </c>
      <c r="BQ12" s="112">
        <v>26530</v>
      </c>
      <c r="BR12" s="13">
        <v>26530</v>
      </c>
      <c r="BS12" s="13">
        <v>15500</v>
      </c>
      <c r="BT12" s="17">
        <v>7210</v>
      </c>
      <c r="BU12" s="16">
        <f t="shared" si="15"/>
        <v>46.516129032258064</v>
      </c>
      <c r="BV12" s="114">
        <f t="shared" si="33"/>
        <v>27.176781002638524</v>
      </c>
      <c r="BW12" s="192">
        <v>0</v>
      </c>
      <c r="BX12" s="196">
        <f t="shared" si="34"/>
        <v>8137011</v>
      </c>
      <c r="BY12" s="18">
        <f t="shared" si="16"/>
        <v>8250011.54</v>
      </c>
      <c r="BZ12" s="18">
        <f t="shared" si="17"/>
        <v>5446876</v>
      </c>
      <c r="CA12" s="15">
        <f t="shared" si="18"/>
        <v>5915228.57</v>
      </c>
      <c r="CB12" s="16">
        <f t="shared" si="19"/>
        <v>108.59855392338656</v>
      </c>
      <c r="CC12" s="185">
        <f t="shared" si="35"/>
        <v>71.69963994983696</v>
      </c>
    </row>
    <row r="13" spans="1:81" s="20" customFormat="1" ht="16.5" customHeight="1">
      <c r="A13" s="85">
        <v>8</v>
      </c>
      <c r="B13" s="14" t="s">
        <v>17</v>
      </c>
      <c r="C13" s="13">
        <v>1472475</v>
      </c>
      <c r="D13" s="13">
        <v>1472475</v>
      </c>
      <c r="E13" s="13">
        <v>1174006</v>
      </c>
      <c r="F13" s="15">
        <v>1183616.99</v>
      </c>
      <c r="G13" s="16">
        <f t="shared" si="20"/>
        <v>100.81864913807937</v>
      </c>
      <c r="H13" s="114">
        <f t="shared" si="21"/>
        <v>80.38282415660707</v>
      </c>
      <c r="I13" s="112">
        <v>31500</v>
      </c>
      <c r="J13" s="13">
        <v>40476.67</v>
      </c>
      <c r="K13" s="13">
        <v>40476.67</v>
      </c>
      <c r="L13" s="15">
        <v>40476.67</v>
      </c>
      <c r="M13" s="16">
        <f t="shared" si="36"/>
        <v>100</v>
      </c>
      <c r="N13" s="114">
        <f t="shared" si="22"/>
        <v>100</v>
      </c>
      <c r="O13" s="112"/>
      <c r="P13" s="16"/>
      <c r="Q13" s="16"/>
      <c r="R13" s="17"/>
      <c r="S13" s="16"/>
      <c r="T13" s="16"/>
      <c r="U13" s="13">
        <v>256279</v>
      </c>
      <c r="V13" s="13">
        <v>256279</v>
      </c>
      <c r="W13" s="13">
        <v>256279</v>
      </c>
      <c r="X13" s="15">
        <v>431103.89</v>
      </c>
      <c r="Y13" s="16">
        <f t="shared" si="1"/>
        <v>168.2166271914593</v>
      </c>
      <c r="Z13" s="114">
        <f t="shared" si="23"/>
        <v>168.2166271914593</v>
      </c>
      <c r="AA13" s="112">
        <v>685404</v>
      </c>
      <c r="AB13" s="13">
        <v>685404</v>
      </c>
      <c r="AC13" s="13">
        <v>541727</v>
      </c>
      <c r="AD13" s="17">
        <v>556440.74</v>
      </c>
      <c r="AE13" s="16">
        <f t="shared" si="2"/>
        <v>102.71608023967791</v>
      </c>
      <c r="AF13" s="114">
        <f t="shared" si="24"/>
        <v>81.18434383225076</v>
      </c>
      <c r="AG13" s="112">
        <v>793925</v>
      </c>
      <c r="AH13" s="13">
        <v>793925</v>
      </c>
      <c r="AI13" s="13">
        <v>310633</v>
      </c>
      <c r="AJ13" s="17">
        <v>332168.08</v>
      </c>
      <c r="AK13" s="16">
        <f t="shared" si="3"/>
        <v>106.93264398824336</v>
      </c>
      <c r="AL13" s="114">
        <f t="shared" si="25"/>
        <v>41.83872280127216</v>
      </c>
      <c r="AM13" s="112">
        <f t="shared" si="26"/>
        <v>1479329</v>
      </c>
      <c r="AN13" s="13">
        <f t="shared" si="4"/>
        <v>1479329</v>
      </c>
      <c r="AO13" s="13">
        <f t="shared" si="5"/>
        <v>852360</v>
      </c>
      <c r="AP13" s="17">
        <f t="shared" si="6"/>
        <v>888608.8200000001</v>
      </c>
      <c r="AQ13" s="16">
        <f t="shared" si="7"/>
        <v>104.2527593974377</v>
      </c>
      <c r="AR13" s="114">
        <f t="shared" si="27"/>
        <v>60.0683701867536</v>
      </c>
      <c r="AS13" s="112">
        <v>235000</v>
      </c>
      <c r="AT13" s="13">
        <v>235000</v>
      </c>
      <c r="AU13" s="13">
        <v>190676</v>
      </c>
      <c r="AV13" s="15">
        <v>190675.6</v>
      </c>
      <c r="AW13" s="16">
        <f t="shared" si="8"/>
        <v>99.99979022005915</v>
      </c>
      <c r="AX13" s="114">
        <f t="shared" si="28"/>
        <v>81.13855319148936</v>
      </c>
      <c r="AY13" s="112">
        <v>1091234</v>
      </c>
      <c r="AZ13" s="13">
        <v>1091234</v>
      </c>
      <c r="BA13" s="13">
        <v>507447</v>
      </c>
      <c r="BB13" s="15">
        <v>552845.58</v>
      </c>
      <c r="BC13" s="16">
        <f t="shared" si="9"/>
        <v>108.94646731579849</v>
      </c>
      <c r="BD13" s="114">
        <f t="shared" si="29"/>
        <v>50.66242254181963</v>
      </c>
      <c r="BE13" s="112">
        <f t="shared" si="30"/>
        <v>1326234</v>
      </c>
      <c r="BF13" s="13">
        <f t="shared" si="10"/>
        <v>1326234</v>
      </c>
      <c r="BG13" s="16">
        <f t="shared" si="11"/>
        <v>698123</v>
      </c>
      <c r="BH13" s="15">
        <f t="shared" si="12"/>
        <v>743521.1799999999</v>
      </c>
      <c r="BI13" s="16">
        <f t="shared" si="13"/>
        <v>106.50289132430817</v>
      </c>
      <c r="BJ13" s="114">
        <f t="shared" si="31"/>
        <v>56.06259378058471</v>
      </c>
      <c r="BK13" s="112">
        <v>787890</v>
      </c>
      <c r="BL13" s="13">
        <v>787890</v>
      </c>
      <c r="BM13" s="13">
        <v>604203</v>
      </c>
      <c r="BN13" s="17">
        <v>601143.19</v>
      </c>
      <c r="BO13" s="16">
        <f t="shared" si="14"/>
        <v>99.49357914475763</v>
      </c>
      <c r="BP13" s="114">
        <f t="shared" si="32"/>
        <v>76.29785756894998</v>
      </c>
      <c r="BQ13" s="112">
        <v>32556</v>
      </c>
      <c r="BR13" s="13">
        <v>32556</v>
      </c>
      <c r="BS13" s="13">
        <v>20400</v>
      </c>
      <c r="BT13" s="17">
        <v>21340</v>
      </c>
      <c r="BU13" s="16">
        <f t="shared" si="15"/>
        <v>104.6078431372549</v>
      </c>
      <c r="BV13" s="114">
        <f t="shared" si="33"/>
        <v>65.548593193267</v>
      </c>
      <c r="BW13" s="192">
        <v>0</v>
      </c>
      <c r="BX13" s="196">
        <f t="shared" si="34"/>
        <v>5386263</v>
      </c>
      <c r="BY13" s="18">
        <f t="shared" si="16"/>
        <v>5395239.67</v>
      </c>
      <c r="BZ13" s="18">
        <f t="shared" si="17"/>
        <v>3645847.67</v>
      </c>
      <c r="CA13" s="15">
        <f t="shared" si="18"/>
        <v>3909810.7399999998</v>
      </c>
      <c r="CB13" s="16">
        <f t="shared" si="19"/>
        <v>107.24010144943878</v>
      </c>
      <c r="CC13" s="185">
        <f t="shared" si="35"/>
        <v>72.4677860325712</v>
      </c>
    </row>
    <row r="14" spans="1:81" s="20" customFormat="1" ht="16.5" customHeight="1">
      <c r="A14" s="85">
        <v>9</v>
      </c>
      <c r="B14" s="14" t="s">
        <v>18</v>
      </c>
      <c r="C14" s="13">
        <v>596296</v>
      </c>
      <c r="D14" s="13">
        <v>596296</v>
      </c>
      <c r="E14" s="13">
        <v>248000</v>
      </c>
      <c r="F14" s="15">
        <v>248101.2</v>
      </c>
      <c r="G14" s="16">
        <f t="shared" si="20"/>
        <v>100.04080645161291</v>
      </c>
      <c r="H14" s="114">
        <f t="shared" si="21"/>
        <v>41.60705421468533</v>
      </c>
      <c r="I14" s="112">
        <v>44877</v>
      </c>
      <c r="J14" s="13">
        <v>89814.34</v>
      </c>
      <c r="K14" s="13">
        <v>81314.34</v>
      </c>
      <c r="L14" s="15">
        <v>91593</v>
      </c>
      <c r="M14" s="16">
        <f t="shared" si="36"/>
        <v>112.6406486236007</v>
      </c>
      <c r="N14" s="114">
        <f t="shared" si="22"/>
        <v>101.98037418078228</v>
      </c>
      <c r="O14" s="112"/>
      <c r="P14" s="16"/>
      <c r="Q14" s="16"/>
      <c r="R14" s="17"/>
      <c r="S14" s="16"/>
      <c r="T14" s="16"/>
      <c r="U14" s="13">
        <v>148990</v>
      </c>
      <c r="V14" s="13">
        <v>148990</v>
      </c>
      <c r="W14" s="13">
        <v>81000</v>
      </c>
      <c r="X14" s="15">
        <v>88525.63</v>
      </c>
      <c r="Y14" s="16">
        <f t="shared" si="1"/>
        <v>109.29090123456791</v>
      </c>
      <c r="Z14" s="114">
        <f t="shared" si="23"/>
        <v>59.41716222565273</v>
      </c>
      <c r="AA14" s="112">
        <v>312286</v>
      </c>
      <c r="AB14" s="13">
        <v>312286</v>
      </c>
      <c r="AC14" s="13">
        <v>163500</v>
      </c>
      <c r="AD14" s="17">
        <v>163160.23</v>
      </c>
      <c r="AE14" s="16">
        <f t="shared" si="2"/>
        <v>99.79218960244648</v>
      </c>
      <c r="AF14" s="114">
        <f t="shared" si="24"/>
        <v>52.24705238147084</v>
      </c>
      <c r="AG14" s="112">
        <v>326133</v>
      </c>
      <c r="AH14" s="13">
        <v>326133</v>
      </c>
      <c r="AI14" s="13">
        <v>113600</v>
      </c>
      <c r="AJ14" s="17">
        <v>121590.91</v>
      </c>
      <c r="AK14" s="16">
        <f t="shared" si="3"/>
        <v>107.03425176056338</v>
      </c>
      <c r="AL14" s="114">
        <f t="shared" si="25"/>
        <v>37.282614761462355</v>
      </c>
      <c r="AM14" s="112">
        <f t="shared" si="26"/>
        <v>638419</v>
      </c>
      <c r="AN14" s="13">
        <f t="shared" si="4"/>
        <v>638419</v>
      </c>
      <c r="AO14" s="13">
        <f t="shared" si="5"/>
        <v>277100</v>
      </c>
      <c r="AP14" s="17">
        <f t="shared" si="6"/>
        <v>284751.14</v>
      </c>
      <c r="AQ14" s="16">
        <f t="shared" si="7"/>
        <v>102.76114760014437</v>
      </c>
      <c r="AR14" s="114">
        <f t="shared" si="27"/>
        <v>44.602547856501765</v>
      </c>
      <c r="AS14" s="112">
        <v>29000</v>
      </c>
      <c r="AT14" s="13">
        <v>29000</v>
      </c>
      <c r="AU14" s="13">
        <v>5700</v>
      </c>
      <c r="AV14" s="15">
        <v>5473.72</v>
      </c>
      <c r="AW14" s="16">
        <f t="shared" si="8"/>
        <v>96.0301754385965</v>
      </c>
      <c r="AX14" s="114">
        <f t="shared" si="28"/>
        <v>18.874896551724138</v>
      </c>
      <c r="AY14" s="112">
        <v>440314</v>
      </c>
      <c r="AZ14" s="13">
        <v>440314</v>
      </c>
      <c r="BA14" s="13">
        <v>133200</v>
      </c>
      <c r="BB14" s="15">
        <v>149495.41</v>
      </c>
      <c r="BC14" s="16">
        <f t="shared" si="9"/>
        <v>112.2337912912913</v>
      </c>
      <c r="BD14" s="114">
        <f t="shared" si="29"/>
        <v>33.95200016351967</v>
      </c>
      <c r="BE14" s="112">
        <f t="shared" si="30"/>
        <v>469314</v>
      </c>
      <c r="BF14" s="13">
        <f t="shared" si="10"/>
        <v>469314</v>
      </c>
      <c r="BG14" s="16">
        <f t="shared" si="11"/>
        <v>138900</v>
      </c>
      <c r="BH14" s="15">
        <f t="shared" si="12"/>
        <v>154969.13</v>
      </c>
      <c r="BI14" s="16">
        <f t="shared" si="13"/>
        <v>111.56884809215263</v>
      </c>
      <c r="BJ14" s="114">
        <f t="shared" si="31"/>
        <v>33.02035098036709</v>
      </c>
      <c r="BK14" s="112">
        <v>445860</v>
      </c>
      <c r="BL14" s="13">
        <v>445860</v>
      </c>
      <c r="BM14" s="13">
        <v>295846</v>
      </c>
      <c r="BN14" s="17">
        <v>340181.79</v>
      </c>
      <c r="BO14" s="16">
        <f t="shared" si="14"/>
        <v>114.98610425694449</v>
      </c>
      <c r="BP14" s="114">
        <f t="shared" si="32"/>
        <v>76.29789395774458</v>
      </c>
      <c r="BQ14" s="112">
        <v>11012</v>
      </c>
      <c r="BR14" s="13">
        <v>11012</v>
      </c>
      <c r="BS14" s="13">
        <v>8250</v>
      </c>
      <c r="BT14" s="17">
        <v>4050</v>
      </c>
      <c r="BU14" s="16">
        <f t="shared" si="15"/>
        <v>49.09090909090909</v>
      </c>
      <c r="BV14" s="114">
        <f t="shared" si="33"/>
        <v>36.77806029785688</v>
      </c>
      <c r="BW14" s="192">
        <v>0</v>
      </c>
      <c r="BX14" s="196">
        <f t="shared" si="34"/>
        <v>2354768</v>
      </c>
      <c r="BY14" s="18">
        <f t="shared" si="16"/>
        <v>2399705.34</v>
      </c>
      <c r="BZ14" s="18">
        <f t="shared" si="17"/>
        <v>1130410.3399999999</v>
      </c>
      <c r="CA14" s="15">
        <f t="shared" si="18"/>
        <v>1212171.89</v>
      </c>
      <c r="CB14" s="16">
        <f t="shared" si="19"/>
        <v>107.23290889218158</v>
      </c>
      <c r="CC14" s="185">
        <f t="shared" si="35"/>
        <v>50.51336386158144</v>
      </c>
    </row>
    <row r="15" spans="1:81" s="20" customFormat="1" ht="16.5" customHeight="1">
      <c r="A15" s="85">
        <v>10</v>
      </c>
      <c r="B15" s="14" t="s">
        <v>19</v>
      </c>
      <c r="C15" s="13">
        <v>943540</v>
      </c>
      <c r="D15" s="13">
        <v>943540</v>
      </c>
      <c r="E15" s="13">
        <v>943540</v>
      </c>
      <c r="F15" s="15">
        <v>917827.71</v>
      </c>
      <c r="G15" s="16">
        <f t="shared" si="20"/>
        <v>97.27491256332534</v>
      </c>
      <c r="H15" s="114">
        <f t="shared" si="21"/>
        <v>97.27491256332534</v>
      </c>
      <c r="I15" s="112">
        <v>0</v>
      </c>
      <c r="J15" s="13">
        <v>0</v>
      </c>
      <c r="K15" s="13">
        <v>0</v>
      </c>
      <c r="L15" s="15">
        <v>17003.73</v>
      </c>
      <c r="M15" s="16"/>
      <c r="N15" s="114"/>
      <c r="O15" s="112"/>
      <c r="P15" s="16"/>
      <c r="Q15" s="16"/>
      <c r="R15" s="17"/>
      <c r="S15" s="16"/>
      <c r="T15" s="16"/>
      <c r="U15" s="13">
        <v>975000</v>
      </c>
      <c r="V15" s="13">
        <v>975000</v>
      </c>
      <c r="W15" s="13">
        <v>558500</v>
      </c>
      <c r="X15" s="15">
        <v>565400.69</v>
      </c>
      <c r="Y15" s="16">
        <f t="shared" si="1"/>
        <v>101.23557564905997</v>
      </c>
      <c r="Z15" s="114">
        <f t="shared" si="23"/>
        <v>57.98981435897436</v>
      </c>
      <c r="AA15" s="112">
        <v>375000</v>
      </c>
      <c r="AB15" s="13">
        <v>375000</v>
      </c>
      <c r="AC15" s="13">
        <v>275250</v>
      </c>
      <c r="AD15" s="17">
        <v>287169.31</v>
      </c>
      <c r="AE15" s="16">
        <f t="shared" si="2"/>
        <v>104.33035785649409</v>
      </c>
      <c r="AF15" s="114">
        <f t="shared" si="24"/>
        <v>76.57848266666667</v>
      </c>
      <c r="AG15" s="112">
        <v>840400</v>
      </c>
      <c r="AH15" s="13">
        <v>840400</v>
      </c>
      <c r="AI15" s="13">
        <v>425000</v>
      </c>
      <c r="AJ15" s="17">
        <v>365435.1</v>
      </c>
      <c r="AK15" s="16">
        <f t="shared" si="3"/>
        <v>85.9847294117647</v>
      </c>
      <c r="AL15" s="114">
        <f t="shared" si="25"/>
        <v>43.48347215611613</v>
      </c>
      <c r="AM15" s="112">
        <f t="shared" si="26"/>
        <v>1215400</v>
      </c>
      <c r="AN15" s="13">
        <f t="shared" si="4"/>
        <v>1215400</v>
      </c>
      <c r="AO15" s="13">
        <f t="shared" si="5"/>
        <v>700250</v>
      </c>
      <c r="AP15" s="17">
        <f t="shared" si="6"/>
        <v>652604.4099999999</v>
      </c>
      <c r="AQ15" s="16">
        <f t="shared" si="7"/>
        <v>93.1959171724384</v>
      </c>
      <c r="AR15" s="114">
        <f t="shared" si="27"/>
        <v>53.694619878229375</v>
      </c>
      <c r="AS15" s="112">
        <v>26000</v>
      </c>
      <c r="AT15" s="13">
        <v>26000</v>
      </c>
      <c r="AU15" s="13">
        <v>26000</v>
      </c>
      <c r="AV15" s="15">
        <v>305045.25</v>
      </c>
      <c r="AW15" s="16">
        <f t="shared" si="8"/>
        <v>1173.2509615384615</v>
      </c>
      <c r="AX15" s="114">
        <f t="shared" si="28"/>
        <v>1173.2509615384615</v>
      </c>
      <c r="AY15" s="112">
        <v>1125775</v>
      </c>
      <c r="AZ15" s="13">
        <v>1125775</v>
      </c>
      <c r="BA15" s="13">
        <v>581400</v>
      </c>
      <c r="BB15" s="15">
        <v>582500.82</v>
      </c>
      <c r="BC15" s="16">
        <f t="shared" si="9"/>
        <v>100.1893395252838</v>
      </c>
      <c r="BD15" s="114">
        <f t="shared" si="29"/>
        <v>51.742206035841974</v>
      </c>
      <c r="BE15" s="112">
        <f t="shared" si="30"/>
        <v>1151775</v>
      </c>
      <c r="BF15" s="13">
        <f t="shared" si="10"/>
        <v>1151775</v>
      </c>
      <c r="BG15" s="16">
        <f t="shared" si="11"/>
        <v>607400</v>
      </c>
      <c r="BH15" s="15">
        <f t="shared" si="12"/>
        <v>887546.07</v>
      </c>
      <c r="BI15" s="16">
        <f t="shared" si="13"/>
        <v>146.12217155087257</v>
      </c>
      <c r="BJ15" s="114">
        <f t="shared" si="31"/>
        <v>77.0589802695839</v>
      </c>
      <c r="BK15" s="112">
        <v>830643</v>
      </c>
      <c r="BL15" s="13">
        <v>830643</v>
      </c>
      <c r="BM15" s="13">
        <v>535244</v>
      </c>
      <c r="BN15" s="17">
        <v>633763.35</v>
      </c>
      <c r="BO15" s="16">
        <f t="shared" si="14"/>
        <v>118.40643706421743</v>
      </c>
      <c r="BP15" s="114">
        <f t="shared" si="32"/>
        <v>76.29792221206945</v>
      </c>
      <c r="BQ15" s="112">
        <v>13489</v>
      </c>
      <c r="BR15" s="13">
        <v>13489</v>
      </c>
      <c r="BS15" s="13">
        <v>13489</v>
      </c>
      <c r="BT15" s="17">
        <v>15120</v>
      </c>
      <c r="BU15" s="16">
        <f t="shared" si="15"/>
        <v>112.09133367929425</v>
      </c>
      <c r="BV15" s="114">
        <f t="shared" si="33"/>
        <v>112.09133367929425</v>
      </c>
      <c r="BW15" s="192">
        <v>0</v>
      </c>
      <c r="BX15" s="196">
        <f t="shared" si="34"/>
        <v>5129847</v>
      </c>
      <c r="BY15" s="18">
        <f t="shared" si="16"/>
        <v>5129847</v>
      </c>
      <c r="BZ15" s="18">
        <f t="shared" si="17"/>
        <v>3358423</v>
      </c>
      <c r="CA15" s="15">
        <f t="shared" si="18"/>
        <v>3689265.9599999995</v>
      </c>
      <c r="CB15" s="16">
        <f t="shared" si="19"/>
        <v>109.85114025243394</v>
      </c>
      <c r="CC15" s="185">
        <f t="shared" si="35"/>
        <v>71.91766070216129</v>
      </c>
    </row>
    <row r="16" spans="1:81" s="20" customFormat="1" ht="16.5" customHeight="1">
      <c r="A16" s="85">
        <v>11</v>
      </c>
      <c r="B16" s="14" t="s">
        <v>20</v>
      </c>
      <c r="C16" s="13">
        <v>433120</v>
      </c>
      <c r="D16" s="13">
        <v>433120</v>
      </c>
      <c r="E16" s="13">
        <v>311844</v>
      </c>
      <c r="F16" s="15">
        <v>344223.76</v>
      </c>
      <c r="G16" s="16">
        <f t="shared" si="20"/>
        <v>110.38331986506074</v>
      </c>
      <c r="H16" s="114">
        <f t="shared" si="21"/>
        <v>79.47537864794975</v>
      </c>
      <c r="I16" s="112">
        <v>153000</v>
      </c>
      <c r="J16" s="13">
        <v>153000</v>
      </c>
      <c r="K16" s="13">
        <v>153000</v>
      </c>
      <c r="L16" s="15">
        <v>254143.36</v>
      </c>
      <c r="M16" s="16">
        <f t="shared" si="36"/>
        <v>166.10677124183007</v>
      </c>
      <c r="N16" s="114">
        <f t="shared" si="22"/>
        <v>166.10677124183007</v>
      </c>
      <c r="O16" s="112"/>
      <c r="P16" s="16"/>
      <c r="Q16" s="16"/>
      <c r="R16" s="17"/>
      <c r="S16" s="16"/>
      <c r="T16" s="16"/>
      <c r="U16" s="13">
        <v>138536</v>
      </c>
      <c r="V16" s="13">
        <v>138536</v>
      </c>
      <c r="W16" s="13">
        <v>20760</v>
      </c>
      <c r="X16" s="15">
        <v>59658.71</v>
      </c>
      <c r="Y16" s="16">
        <f t="shared" si="1"/>
        <v>287.3733622350674</v>
      </c>
      <c r="Z16" s="114">
        <f t="shared" si="23"/>
        <v>43.06368741698908</v>
      </c>
      <c r="AA16" s="112">
        <v>105220</v>
      </c>
      <c r="AB16" s="13">
        <v>105220</v>
      </c>
      <c r="AC16" s="13">
        <v>78915</v>
      </c>
      <c r="AD16" s="17">
        <v>72575.18</v>
      </c>
      <c r="AE16" s="16">
        <f t="shared" si="2"/>
        <v>91.96626750300956</v>
      </c>
      <c r="AF16" s="114">
        <f t="shared" si="24"/>
        <v>68.97470062725716</v>
      </c>
      <c r="AG16" s="112">
        <v>951218</v>
      </c>
      <c r="AH16" s="13">
        <v>951218</v>
      </c>
      <c r="AI16" s="13">
        <v>720729</v>
      </c>
      <c r="AJ16" s="17">
        <v>668964.67</v>
      </c>
      <c r="AK16" s="16">
        <f t="shared" si="3"/>
        <v>92.81778171823251</v>
      </c>
      <c r="AL16" s="114">
        <f t="shared" si="25"/>
        <v>70.32716685344475</v>
      </c>
      <c r="AM16" s="112">
        <f t="shared" si="26"/>
        <v>1056438</v>
      </c>
      <c r="AN16" s="13">
        <f t="shared" si="4"/>
        <v>1056438</v>
      </c>
      <c r="AO16" s="13">
        <f t="shared" si="5"/>
        <v>799644</v>
      </c>
      <c r="AP16" s="17">
        <f t="shared" si="6"/>
        <v>741539.8500000001</v>
      </c>
      <c r="AQ16" s="16">
        <f t="shared" si="7"/>
        <v>92.73374776775665</v>
      </c>
      <c r="AR16" s="114">
        <f t="shared" si="27"/>
        <v>70.19246278532201</v>
      </c>
      <c r="AS16" s="112">
        <v>31500</v>
      </c>
      <c r="AT16" s="13">
        <v>31500</v>
      </c>
      <c r="AU16" s="13">
        <v>31500</v>
      </c>
      <c r="AV16" s="15">
        <v>24080.32</v>
      </c>
      <c r="AW16" s="16">
        <f t="shared" si="8"/>
        <v>76.44546031746032</v>
      </c>
      <c r="AX16" s="114">
        <f t="shared" si="28"/>
        <v>76.44546031746032</v>
      </c>
      <c r="AY16" s="112">
        <v>291819</v>
      </c>
      <c r="AZ16" s="13">
        <v>291819</v>
      </c>
      <c r="BA16" s="13">
        <v>86552</v>
      </c>
      <c r="BB16" s="15">
        <v>127246.43</v>
      </c>
      <c r="BC16" s="16">
        <f t="shared" si="9"/>
        <v>147.01731906830574</v>
      </c>
      <c r="BD16" s="114">
        <f t="shared" si="29"/>
        <v>43.604573382816056</v>
      </c>
      <c r="BE16" s="112">
        <f t="shared" si="30"/>
        <v>323319</v>
      </c>
      <c r="BF16" s="13">
        <f t="shared" si="10"/>
        <v>323319</v>
      </c>
      <c r="BG16" s="16">
        <f t="shared" si="11"/>
        <v>118052</v>
      </c>
      <c r="BH16" s="15">
        <f t="shared" si="12"/>
        <v>151326.75</v>
      </c>
      <c r="BI16" s="16">
        <f t="shared" si="13"/>
        <v>128.1865194998814</v>
      </c>
      <c r="BJ16" s="114">
        <f t="shared" si="31"/>
        <v>46.80416245256233</v>
      </c>
      <c r="BK16" s="112">
        <v>617100</v>
      </c>
      <c r="BL16" s="13">
        <v>617100</v>
      </c>
      <c r="BM16" s="13">
        <v>462826</v>
      </c>
      <c r="BN16" s="17">
        <v>540562.86</v>
      </c>
      <c r="BO16" s="16">
        <f t="shared" si="14"/>
        <v>116.79613072731436</v>
      </c>
      <c r="BP16" s="114">
        <f t="shared" si="32"/>
        <v>87.59728731161887</v>
      </c>
      <c r="BQ16" s="112">
        <v>1680</v>
      </c>
      <c r="BR16" s="13">
        <v>1680</v>
      </c>
      <c r="BS16" s="13">
        <v>1260</v>
      </c>
      <c r="BT16" s="17">
        <v>1590</v>
      </c>
      <c r="BU16" s="16">
        <f t="shared" si="15"/>
        <v>126.19047619047619</v>
      </c>
      <c r="BV16" s="114">
        <f t="shared" si="33"/>
        <v>94.64285714285714</v>
      </c>
      <c r="BW16" s="192">
        <v>0</v>
      </c>
      <c r="BX16" s="196">
        <f t="shared" si="34"/>
        <v>2723193</v>
      </c>
      <c r="BY16" s="18">
        <f t="shared" si="16"/>
        <v>2723193</v>
      </c>
      <c r="BZ16" s="18">
        <f t="shared" si="17"/>
        <v>1867386</v>
      </c>
      <c r="CA16" s="15">
        <f t="shared" si="18"/>
        <v>2093045.29</v>
      </c>
      <c r="CB16" s="16">
        <f t="shared" si="19"/>
        <v>112.0842337899074</v>
      </c>
      <c r="CC16" s="185">
        <f t="shared" si="35"/>
        <v>76.85996879398559</v>
      </c>
    </row>
    <row r="17" spans="1:81" s="20" customFormat="1" ht="16.5" customHeight="1">
      <c r="A17" s="85">
        <v>12</v>
      </c>
      <c r="B17" s="14" t="s">
        <v>21</v>
      </c>
      <c r="C17" s="13">
        <v>686959</v>
      </c>
      <c r="D17" s="13">
        <v>686959</v>
      </c>
      <c r="E17" s="13">
        <v>470000</v>
      </c>
      <c r="F17" s="15">
        <v>470055.54</v>
      </c>
      <c r="G17" s="16">
        <f t="shared" si="20"/>
        <v>100.0118170212766</v>
      </c>
      <c r="H17" s="114">
        <f t="shared" si="21"/>
        <v>68.42555960399383</v>
      </c>
      <c r="I17" s="112">
        <v>0</v>
      </c>
      <c r="J17" s="13">
        <v>0</v>
      </c>
      <c r="K17" s="13">
        <v>0</v>
      </c>
      <c r="L17" s="15">
        <v>7450</v>
      </c>
      <c r="M17" s="16"/>
      <c r="N17" s="114"/>
      <c r="O17" s="112"/>
      <c r="P17" s="16"/>
      <c r="Q17" s="16"/>
      <c r="R17" s="17"/>
      <c r="S17" s="16"/>
      <c r="T17" s="16"/>
      <c r="U17" s="13">
        <v>244910</v>
      </c>
      <c r="V17" s="13">
        <v>244910</v>
      </c>
      <c r="W17" s="13">
        <v>60000</v>
      </c>
      <c r="X17" s="15">
        <v>151397.58</v>
      </c>
      <c r="Y17" s="16">
        <f t="shared" si="1"/>
        <v>252.3293</v>
      </c>
      <c r="Z17" s="114">
        <f t="shared" si="23"/>
        <v>61.81763913274263</v>
      </c>
      <c r="AA17" s="112">
        <v>937144</v>
      </c>
      <c r="AB17" s="13">
        <v>937144</v>
      </c>
      <c r="AC17" s="13">
        <v>560000</v>
      </c>
      <c r="AD17" s="17">
        <v>542661.41</v>
      </c>
      <c r="AE17" s="16">
        <f t="shared" si="2"/>
        <v>96.90382321428572</v>
      </c>
      <c r="AF17" s="114">
        <f t="shared" si="24"/>
        <v>57.905872523326195</v>
      </c>
      <c r="AG17" s="112">
        <v>1191279</v>
      </c>
      <c r="AH17" s="13">
        <v>1191279</v>
      </c>
      <c r="AI17" s="13">
        <v>150000</v>
      </c>
      <c r="AJ17" s="17">
        <v>373412.38</v>
      </c>
      <c r="AK17" s="16">
        <f t="shared" si="3"/>
        <v>248.94158666666667</v>
      </c>
      <c r="AL17" s="114">
        <f t="shared" si="25"/>
        <v>31.345501767428118</v>
      </c>
      <c r="AM17" s="112">
        <f t="shared" si="26"/>
        <v>2128423</v>
      </c>
      <c r="AN17" s="13">
        <f t="shared" si="4"/>
        <v>2128423</v>
      </c>
      <c r="AO17" s="13">
        <f t="shared" si="5"/>
        <v>710000</v>
      </c>
      <c r="AP17" s="17">
        <f t="shared" si="6"/>
        <v>916073.79</v>
      </c>
      <c r="AQ17" s="16">
        <f t="shared" si="7"/>
        <v>129.02447746478873</v>
      </c>
      <c r="AR17" s="114">
        <f t="shared" si="27"/>
        <v>43.04002493865177</v>
      </c>
      <c r="AS17" s="112">
        <v>31500</v>
      </c>
      <c r="AT17" s="13">
        <v>31500</v>
      </c>
      <c r="AU17" s="13">
        <v>23625</v>
      </c>
      <c r="AV17" s="15">
        <v>14483.6</v>
      </c>
      <c r="AW17" s="16">
        <f t="shared" si="8"/>
        <v>61.30624338624339</v>
      </c>
      <c r="AX17" s="114">
        <f t="shared" si="28"/>
        <v>45.97968253968254</v>
      </c>
      <c r="AY17" s="112">
        <v>937676</v>
      </c>
      <c r="AZ17" s="13">
        <v>937676</v>
      </c>
      <c r="BA17" s="13">
        <v>225000</v>
      </c>
      <c r="BB17" s="15">
        <v>327941.49</v>
      </c>
      <c r="BC17" s="16">
        <f t="shared" si="9"/>
        <v>145.75177333333335</v>
      </c>
      <c r="BD17" s="114">
        <f t="shared" si="29"/>
        <v>34.97385984071257</v>
      </c>
      <c r="BE17" s="112">
        <f t="shared" si="30"/>
        <v>969176</v>
      </c>
      <c r="BF17" s="13">
        <f t="shared" si="10"/>
        <v>969176</v>
      </c>
      <c r="BG17" s="16">
        <f t="shared" si="11"/>
        <v>248625</v>
      </c>
      <c r="BH17" s="15">
        <f t="shared" si="12"/>
        <v>342425.08999999997</v>
      </c>
      <c r="BI17" s="16">
        <f t="shared" si="13"/>
        <v>137.72753745600804</v>
      </c>
      <c r="BJ17" s="114">
        <f t="shared" si="31"/>
        <v>35.33156929185204</v>
      </c>
      <c r="BK17" s="112">
        <v>647413</v>
      </c>
      <c r="BL17" s="13">
        <v>647413</v>
      </c>
      <c r="BM17" s="13">
        <v>484040</v>
      </c>
      <c r="BN17" s="17">
        <v>493962.62</v>
      </c>
      <c r="BO17" s="16">
        <f t="shared" si="14"/>
        <v>102.04995868110073</v>
      </c>
      <c r="BP17" s="114">
        <f t="shared" si="32"/>
        <v>76.29791493219939</v>
      </c>
      <c r="BQ17" s="112">
        <v>13650</v>
      </c>
      <c r="BR17" s="13">
        <v>13650</v>
      </c>
      <c r="BS17" s="13">
        <v>9000</v>
      </c>
      <c r="BT17" s="17">
        <v>4500</v>
      </c>
      <c r="BU17" s="16">
        <f t="shared" si="15"/>
        <v>50</v>
      </c>
      <c r="BV17" s="114">
        <f t="shared" si="33"/>
        <v>32.967032967032964</v>
      </c>
      <c r="BW17" s="192">
        <v>0</v>
      </c>
      <c r="BX17" s="196">
        <f t="shared" si="34"/>
        <v>4690531</v>
      </c>
      <c r="BY17" s="18">
        <f t="shared" si="16"/>
        <v>4690531</v>
      </c>
      <c r="BZ17" s="18">
        <f t="shared" si="17"/>
        <v>1981665</v>
      </c>
      <c r="CA17" s="15">
        <f t="shared" si="18"/>
        <v>2385864.62</v>
      </c>
      <c r="CB17" s="16">
        <f t="shared" si="19"/>
        <v>120.39697022453342</v>
      </c>
      <c r="CC17" s="185">
        <f t="shared" si="35"/>
        <v>50.86555488067342</v>
      </c>
    </row>
    <row r="18" spans="1:81" s="20" customFormat="1" ht="16.5" customHeight="1">
      <c r="A18" s="85">
        <v>13</v>
      </c>
      <c r="B18" s="14" t="s">
        <v>22</v>
      </c>
      <c r="C18" s="13">
        <v>1177334</v>
      </c>
      <c r="D18" s="13">
        <v>1177334</v>
      </c>
      <c r="E18" s="13">
        <v>834834</v>
      </c>
      <c r="F18" s="15">
        <v>850973.72</v>
      </c>
      <c r="G18" s="16">
        <f t="shared" si="20"/>
        <v>101.93328494047917</v>
      </c>
      <c r="H18" s="114">
        <f t="shared" si="21"/>
        <v>72.27972011340876</v>
      </c>
      <c r="I18" s="112">
        <v>6000</v>
      </c>
      <c r="J18" s="13">
        <v>6000</v>
      </c>
      <c r="K18" s="13">
        <v>6000</v>
      </c>
      <c r="L18" s="15">
        <v>15686.16</v>
      </c>
      <c r="M18" s="16">
        <f>L18/K18*100</f>
        <v>261.436</v>
      </c>
      <c r="N18" s="114">
        <f t="shared" si="22"/>
        <v>261.436</v>
      </c>
      <c r="O18" s="112"/>
      <c r="P18" s="16"/>
      <c r="Q18" s="16"/>
      <c r="R18" s="17"/>
      <c r="S18" s="16"/>
      <c r="T18" s="16"/>
      <c r="U18" s="13">
        <v>511527</v>
      </c>
      <c r="V18" s="13">
        <v>511527</v>
      </c>
      <c r="W18" s="13">
        <v>214670</v>
      </c>
      <c r="X18" s="15">
        <v>242787.94</v>
      </c>
      <c r="Y18" s="16">
        <f t="shared" si="1"/>
        <v>113.09821586621327</v>
      </c>
      <c r="Z18" s="114">
        <f t="shared" si="23"/>
        <v>47.463367525076876</v>
      </c>
      <c r="AA18" s="112">
        <v>453700</v>
      </c>
      <c r="AB18" s="13">
        <v>453700</v>
      </c>
      <c r="AC18" s="13">
        <v>330316</v>
      </c>
      <c r="AD18" s="17">
        <v>373223.4</v>
      </c>
      <c r="AE18" s="16">
        <f t="shared" si="2"/>
        <v>112.98980370312066</v>
      </c>
      <c r="AF18" s="114">
        <f t="shared" si="24"/>
        <v>82.26215560943355</v>
      </c>
      <c r="AG18" s="112">
        <v>1760000</v>
      </c>
      <c r="AH18" s="13">
        <v>1760000</v>
      </c>
      <c r="AI18" s="13">
        <v>454950</v>
      </c>
      <c r="AJ18" s="17">
        <v>485772.77</v>
      </c>
      <c r="AK18" s="16">
        <f t="shared" si="3"/>
        <v>106.7749796680954</v>
      </c>
      <c r="AL18" s="114">
        <f t="shared" si="25"/>
        <v>27.600725568181822</v>
      </c>
      <c r="AM18" s="112">
        <f t="shared" si="26"/>
        <v>2213700</v>
      </c>
      <c r="AN18" s="13">
        <f t="shared" si="4"/>
        <v>2213700</v>
      </c>
      <c r="AO18" s="13">
        <f t="shared" si="5"/>
        <v>785266</v>
      </c>
      <c r="AP18" s="17">
        <f t="shared" si="6"/>
        <v>858996.17</v>
      </c>
      <c r="AQ18" s="16">
        <f t="shared" si="7"/>
        <v>109.38919678172748</v>
      </c>
      <c r="AR18" s="114">
        <f t="shared" si="27"/>
        <v>38.80363960789629</v>
      </c>
      <c r="AS18" s="112">
        <v>137000</v>
      </c>
      <c r="AT18" s="13">
        <v>137000</v>
      </c>
      <c r="AU18" s="13">
        <v>83565</v>
      </c>
      <c r="AV18" s="15">
        <v>84348.61</v>
      </c>
      <c r="AW18" s="16">
        <f t="shared" si="8"/>
        <v>100.93772512415484</v>
      </c>
      <c r="AX18" s="114">
        <f t="shared" si="28"/>
        <v>61.568328467153286</v>
      </c>
      <c r="AY18" s="112">
        <v>1224350</v>
      </c>
      <c r="AZ18" s="13">
        <v>1224350</v>
      </c>
      <c r="BA18" s="13">
        <v>478112</v>
      </c>
      <c r="BB18" s="15">
        <v>523629.96</v>
      </c>
      <c r="BC18" s="16">
        <f t="shared" si="9"/>
        <v>109.52035506324877</v>
      </c>
      <c r="BD18" s="114">
        <f t="shared" si="29"/>
        <v>42.76799607955242</v>
      </c>
      <c r="BE18" s="112">
        <f t="shared" si="30"/>
        <v>1361350</v>
      </c>
      <c r="BF18" s="13">
        <f t="shared" si="10"/>
        <v>1361350</v>
      </c>
      <c r="BG18" s="16">
        <f t="shared" si="11"/>
        <v>561677</v>
      </c>
      <c r="BH18" s="15">
        <f t="shared" si="12"/>
        <v>607978.5700000001</v>
      </c>
      <c r="BI18" s="16">
        <f t="shared" si="13"/>
        <v>108.24345130742404</v>
      </c>
      <c r="BJ18" s="114">
        <f t="shared" si="31"/>
        <v>44.65997502479157</v>
      </c>
      <c r="BK18" s="112">
        <v>813234</v>
      </c>
      <c r="BL18" s="13">
        <v>813234</v>
      </c>
      <c r="BM18" s="13">
        <v>622329</v>
      </c>
      <c r="BN18" s="17">
        <v>643083.35</v>
      </c>
      <c r="BO18" s="16">
        <f t="shared" si="14"/>
        <v>103.33494823477614</v>
      </c>
      <c r="BP18" s="114">
        <f t="shared" si="32"/>
        <v>79.0772827992927</v>
      </c>
      <c r="BQ18" s="112">
        <v>30321</v>
      </c>
      <c r="BR18" s="13">
        <v>30321</v>
      </c>
      <c r="BS18" s="13">
        <v>15645</v>
      </c>
      <c r="BT18" s="17">
        <v>16945</v>
      </c>
      <c r="BU18" s="16">
        <f>BT18/BS18*100</f>
        <v>108.309364014062</v>
      </c>
      <c r="BV18" s="114">
        <f t="shared" si="33"/>
        <v>55.88535998153096</v>
      </c>
      <c r="BW18" s="192">
        <v>0</v>
      </c>
      <c r="BX18" s="196">
        <f t="shared" si="34"/>
        <v>6113466</v>
      </c>
      <c r="BY18" s="18">
        <f t="shared" si="16"/>
        <v>6113466</v>
      </c>
      <c r="BZ18" s="18">
        <f t="shared" si="17"/>
        <v>3040421</v>
      </c>
      <c r="CA18" s="15">
        <f t="shared" si="18"/>
        <v>3236450.9100000006</v>
      </c>
      <c r="CB18" s="16">
        <f t="shared" si="19"/>
        <v>106.44745941433771</v>
      </c>
      <c r="CC18" s="185">
        <f t="shared" si="35"/>
        <v>52.93970572503389</v>
      </c>
    </row>
    <row r="19" spans="1:81" s="20" customFormat="1" ht="16.5" customHeight="1">
      <c r="A19" s="85">
        <v>14</v>
      </c>
      <c r="B19" s="14" t="s">
        <v>23</v>
      </c>
      <c r="C19" s="13">
        <v>901339</v>
      </c>
      <c r="D19" s="13">
        <v>901339</v>
      </c>
      <c r="E19" s="13">
        <v>630000</v>
      </c>
      <c r="F19" s="15">
        <v>598535.8</v>
      </c>
      <c r="G19" s="16">
        <f t="shared" si="20"/>
        <v>95.00568253968254</v>
      </c>
      <c r="H19" s="114">
        <f t="shared" si="21"/>
        <v>66.40518162422796</v>
      </c>
      <c r="I19" s="112">
        <v>104995</v>
      </c>
      <c r="J19" s="13">
        <v>104995</v>
      </c>
      <c r="K19" s="13">
        <v>104995</v>
      </c>
      <c r="L19" s="15">
        <v>442556.41</v>
      </c>
      <c r="M19" s="16">
        <f>L19/K19*100</f>
        <v>421.50236677937045</v>
      </c>
      <c r="N19" s="114">
        <f t="shared" si="22"/>
        <v>421.50236677937045</v>
      </c>
      <c r="O19" s="112"/>
      <c r="P19" s="16"/>
      <c r="Q19" s="16"/>
      <c r="R19" s="17"/>
      <c r="S19" s="16"/>
      <c r="T19" s="16"/>
      <c r="U19" s="13">
        <v>404684</v>
      </c>
      <c r="V19" s="13">
        <v>404684</v>
      </c>
      <c r="W19" s="13">
        <v>190000</v>
      </c>
      <c r="X19" s="15">
        <v>210517.16</v>
      </c>
      <c r="Y19" s="16">
        <f t="shared" si="1"/>
        <v>110.79850526315789</v>
      </c>
      <c r="Z19" s="114">
        <f t="shared" si="23"/>
        <v>52.02013422818792</v>
      </c>
      <c r="AA19" s="112">
        <v>597000</v>
      </c>
      <c r="AB19" s="13">
        <v>597000</v>
      </c>
      <c r="AC19" s="13">
        <v>561100</v>
      </c>
      <c r="AD19" s="17">
        <v>421259.52</v>
      </c>
      <c r="AE19" s="16">
        <f t="shared" si="2"/>
        <v>75.07744074140082</v>
      </c>
      <c r="AF19" s="114">
        <f t="shared" si="24"/>
        <v>70.56273366834172</v>
      </c>
      <c r="AG19" s="112">
        <v>2351000</v>
      </c>
      <c r="AH19" s="13">
        <v>2351000</v>
      </c>
      <c r="AI19" s="13">
        <v>600000</v>
      </c>
      <c r="AJ19" s="17">
        <v>621423.96</v>
      </c>
      <c r="AK19" s="16">
        <f t="shared" si="3"/>
        <v>103.57065999999999</v>
      </c>
      <c r="AL19" s="114">
        <f t="shared" si="25"/>
        <v>26.43232496809868</v>
      </c>
      <c r="AM19" s="112">
        <f t="shared" si="26"/>
        <v>2948000</v>
      </c>
      <c r="AN19" s="13">
        <f t="shared" si="4"/>
        <v>2948000</v>
      </c>
      <c r="AO19" s="13">
        <f t="shared" si="5"/>
        <v>1161100</v>
      </c>
      <c r="AP19" s="17">
        <f t="shared" si="6"/>
        <v>1042683.48</v>
      </c>
      <c r="AQ19" s="16">
        <f t="shared" si="7"/>
        <v>89.80135044354492</v>
      </c>
      <c r="AR19" s="114">
        <f t="shared" si="27"/>
        <v>35.369181818181815</v>
      </c>
      <c r="AS19" s="112">
        <v>39634</v>
      </c>
      <c r="AT19" s="13">
        <v>39634</v>
      </c>
      <c r="AU19" s="13">
        <v>30000</v>
      </c>
      <c r="AV19" s="15">
        <v>28653.72</v>
      </c>
      <c r="AW19" s="16">
        <f t="shared" si="8"/>
        <v>95.51240000000001</v>
      </c>
      <c r="AX19" s="114">
        <f t="shared" si="28"/>
        <v>72.29580663067064</v>
      </c>
      <c r="AY19" s="112">
        <v>862882</v>
      </c>
      <c r="AZ19" s="13">
        <v>862882</v>
      </c>
      <c r="BA19" s="13">
        <v>168150</v>
      </c>
      <c r="BB19" s="15">
        <v>416170.6</v>
      </c>
      <c r="BC19" s="16">
        <f t="shared" si="9"/>
        <v>247.49961344038059</v>
      </c>
      <c r="BD19" s="114">
        <f t="shared" si="29"/>
        <v>48.230302636977015</v>
      </c>
      <c r="BE19" s="112">
        <f t="shared" si="30"/>
        <v>902516</v>
      </c>
      <c r="BF19" s="13">
        <f t="shared" si="10"/>
        <v>902516</v>
      </c>
      <c r="BG19" s="16">
        <f t="shared" si="11"/>
        <v>198150</v>
      </c>
      <c r="BH19" s="15">
        <f t="shared" si="12"/>
        <v>444824.31999999995</v>
      </c>
      <c r="BI19" s="16">
        <f t="shared" si="13"/>
        <v>224.48868029270753</v>
      </c>
      <c r="BJ19" s="114">
        <f t="shared" si="31"/>
        <v>49.28713950777603</v>
      </c>
      <c r="BK19" s="112">
        <v>1038304</v>
      </c>
      <c r="BL19" s="13">
        <v>1038304</v>
      </c>
      <c r="BM19" s="13">
        <v>777000</v>
      </c>
      <c r="BN19" s="17">
        <v>792204.18</v>
      </c>
      <c r="BO19" s="16">
        <f t="shared" si="14"/>
        <v>101.95677992277994</v>
      </c>
      <c r="BP19" s="114">
        <f t="shared" si="32"/>
        <v>76.29790311893242</v>
      </c>
      <c r="BQ19" s="112">
        <v>6020</v>
      </c>
      <c r="BR19" s="13">
        <v>6020</v>
      </c>
      <c r="BS19" s="13">
        <v>4500</v>
      </c>
      <c r="BT19" s="17">
        <v>3350</v>
      </c>
      <c r="BU19" s="16">
        <f t="shared" si="15"/>
        <v>74.44444444444444</v>
      </c>
      <c r="BV19" s="114">
        <f t="shared" si="33"/>
        <v>55.647840531561464</v>
      </c>
      <c r="BW19" s="192">
        <v>0</v>
      </c>
      <c r="BX19" s="196">
        <f t="shared" si="34"/>
        <v>6305858</v>
      </c>
      <c r="BY19" s="18">
        <f t="shared" si="16"/>
        <v>6305858</v>
      </c>
      <c r="BZ19" s="18">
        <f t="shared" si="17"/>
        <v>3065745</v>
      </c>
      <c r="CA19" s="15">
        <f t="shared" si="18"/>
        <v>3534671.35</v>
      </c>
      <c r="CB19" s="16">
        <f t="shared" si="19"/>
        <v>115.29567364539453</v>
      </c>
      <c r="CC19" s="185">
        <f t="shared" si="35"/>
        <v>56.0537733326694</v>
      </c>
    </row>
    <row r="20" spans="1:81" s="20" customFormat="1" ht="16.5" customHeight="1">
      <c r="A20" s="85">
        <v>15</v>
      </c>
      <c r="B20" s="14" t="s">
        <v>24</v>
      </c>
      <c r="C20" s="13">
        <v>807737</v>
      </c>
      <c r="D20" s="13">
        <v>807737</v>
      </c>
      <c r="E20" s="13">
        <v>605802</v>
      </c>
      <c r="F20" s="15">
        <v>576859.22</v>
      </c>
      <c r="G20" s="16">
        <f t="shared" si="20"/>
        <v>95.22240269923175</v>
      </c>
      <c r="H20" s="114">
        <f t="shared" si="21"/>
        <v>71.41671360851366</v>
      </c>
      <c r="I20" s="112">
        <v>300000</v>
      </c>
      <c r="J20" s="13">
        <v>660781.56</v>
      </c>
      <c r="K20" s="13">
        <v>660781.56</v>
      </c>
      <c r="L20" s="15">
        <v>660781.56</v>
      </c>
      <c r="M20" s="16">
        <f>L20/K20*100</f>
        <v>100</v>
      </c>
      <c r="N20" s="114">
        <f t="shared" si="22"/>
        <v>100</v>
      </c>
      <c r="O20" s="112"/>
      <c r="P20" s="16"/>
      <c r="Q20" s="16"/>
      <c r="R20" s="17"/>
      <c r="S20" s="16"/>
      <c r="T20" s="16"/>
      <c r="U20" s="13">
        <v>127749</v>
      </c>
      <c r="V20" s="13">
        <v>127749</v>
      </c>
      <c r="W20" s="13">
        <v>90000</v>
      </c>
      <c r="X20" s="15">
        <v>82849.36</v>
      </c>
      <c r="Y20" s="16">
        <f t="shared" si="1"/>
        <v>92.05484444444446</v>
      </c>
      <c r="Z20" s="114">
        <f t="shared" si="23"/>
        <v>64.85323564176628</v>
      </c>
      <c r="AA20" s="112">
        <v>570413</v>
      </c>
      <c r="AB20" s="13">
        <v>570413</v>
      </c>
      <c r="AC20" s="13">
        <v>365206</v>
      </c>
      <c r="AD20" s="17">
        <v>362062.43</v>
      </c>
      <c r="AE20" s="16">
        <f t="shared" si="2"/>
        <v>99.13923374752879</v>
      </c>
      <c r="AF20" s="114">
        <f t="shared" si="24"/>
        <v>63.473733943651354</v>
      </c>
      <c r="AG20" s="112">
        <v>220000</v>
      </c>
      <c r="AH20" s="13">
        <v>220000</v>
      </c>
      <c r="AI20" s="13">
        <v>135000</v>
      </c>
      <c r="AJ20" s="17">
        <v>86505.78</v>
      </c>
      <c r="AK20" s="16">
        <f t="shared" si="3"/>
        <v>64.07835555555556</v>
      </c>
      <c r="AL20" s="114">
        <f t="shared" si="25"/>
        <v>39.320809090909094</v>
      </c>
      <c r="AM20" s="112">
        <f t="shared" si="26"/>
        <v>790413</v>
      </c>
      <c r="AN20" s="13">
        <f t="shared" si="4"/>
        <v>790413</v>
      </c>
      <c r="AO20" s="13">
        <f t="shared" si="5"/>
        <v>500206</v>
      </c>
      <c r="AP20" s="17">
        <f t="shared" si="6"/>
        <v>448568.20999999996</v>
      </c>
      <c r="AQ20" s="16">
        <f t="shared" si="7"/>
        <v>89.67669520157693</v>
      </c>
      <c r="AR20" s="114">
        <f t="shared" si="27"/>
        <v>56.75111745378681</v>
      </c>
      <c r="AS20" s="112">
        <v>98270</v>
      </c>
      <c r="AT20" s="13">
        <v>108251.5</v>
      </c>
      <c r="AU20" s="13">
        <v>108251.5</v>
      </c>
      <c r="AV20" s="15">
        <v>108251.5</v>
      </c>
      <c r="AW20" s="16">
        <f t="shared" si="8"/>
        <v>100</v>
      </c>
      <c r="AX20" s="114">
        <f t="shared" si="28"/>
        <v>100</v>
      </c>
      <c r="AY20" s="112">
        <v>480000</v>
      </c>
      <c r="AZ20" s="13">
        <v>480000</v>
      </c>
      <c r="BA20" s="13">
        <v>290000</v>
      </c>
      <c r="BB20" s="15">
        <v>145163.06</v>
      </c>
      <c r="BC20" s="16">
        <f t="shared" si="9"/>
        <v>50.056227586206894</v>
      </c>
      <c r="BD20" s="114">
        <f t="shared" si="29"/>
        <v>30.242304166666667</v>
      </c>
      <c r="BE20" s="112">
        <f t="shared" si="30"/>
        <v>578270</v>
      </c>
      <c r="BF20" s="13">
        <f t="shared" si="10"/>
        <v>588251.5</v>
      </c>
      <c r="BG20" s="16">
        <f t="shared" si="11"/>
        <v>398251.5</v>
      </c>
      <c r="BH20" s="15">
        <f t="shared" si="12"/>
        <v>253414.56</v>
      </c>
      <c r="BI20" s="16">
        <f t="shared" si="13"/>
        <v>63.63179046406605</v>
      </c>
      <c r="BJ20" s="114">
        <f t="shared" si="31"/>
        <v>43.07928836560553</v>
      </c>
      <c r="BK20" s="112">
        <v>415321.86</v>
      </c>
      <c r="BL20" s="13">
        <v>415321.86</v>
      </c>
      <c r="BM20" s="13">
        <v>311490.36</v>
      </c>
      <c r="BN20" s="17">
        <v>316881.64</v>
      </c>
      <c r="BO20" s="16">
        <f>BN20/BM20*100</f>
        <v>101.73080155674803</v>
      </c>
      <c r="BP20" s="114">
        <f t="shared" si="32"/>
        <v>76.29784765001294</v>
      </c>
      <c r="BQ20" s="112">
        <v>11000</v>
      </c>
      <c r="BR20" s="13">
        <v>11000</v>
      </c>
      <c r="BS20" s="13">
        <v>7000</v>
      </c>
      <c r="BT20" s="17">
        <v>8910</v>
      </c>
      <c r="BU20" s="16">
        <f t="shared" si="15"/>
        <v>127.28571428571429</v>
      </c>
      <c r="BV20" s="114">
        <f>BT20/BR20*100</f>
        <v>81</v>
      </c>
      <c r="BW20" s="192">
        <v>0</v>
      </c>
      <c r="BX20" s="196">
        <f t="shared" si="34"/>
        <v>3030490.86</v>
      </c>
      <c r="BY20" s="18">
        <f t="shared" si="16"/>
        <v>3401253.92</v>
      </c>
      <c r="BZ20" s="18">
        <f t="shared" si="17"/>
        <v>2573531.42</v>
      </c>
      <c r="CA20" s="15">
        <f t="shared" si="18"/>
        <v>2348264.5500000003</v>
      </c>
      <c r="CB20" s="16">
        <f t="shared" si="19"/>
        <v>91.24677988194138</v>
      </c>
      <c r="CC20" s="185">
        <f t="shared" si="35"/>
        <v>69.04114203858089</v>
      </c>
    </row>
    <row r="21" spans="1:81" s="20" customFormat="1" ht="16.5" customHeight="1">
      <c r="A21" s="85">
        <v>16</v>
      </c>
      <c r="B21" s="14" t="s">
        <v>25</v>
      </c>
      <c r="C21" s="13">
        <v>2645537.72</v>
      </c>
      <c r="D21" s="13">
        <v>2645537.72</v>
      </c>
      <c r="E21" s="13">
        <v>2044152</v>
      </c>
      <c r="F21" s="15">
        <v>1977072.96</v>
      </c>
      <c r="G21" s="16">
        <f t="shared" si="20"/>
        <v>96.71849060148169</v>
      </c>
      <c r="H21" s="114">
        <f t="shared" si="21"/>
        <v>74.73236707432014</v>
      </c>
      <c r="I21" s="112">
        <v>974484.21</v>
      </c>
      <c r="J21" s="13">
        <v>974484.21</v>
      </c>
      <c r="K21" s="13">
        <v>400000</v>
      </c>
      <c r="L21" s="15">
        <v>800000</v>
      </c>
      <c r="M21" s="16">
        <f>L21/K21*100</f>
        <v>200</v>
      </c>
      <c r="N21" s="114">
        <f t="shared" si="22"/>
        <v>82.094711416617</v>
      </c>
      <c r="O21" s="112"/>
      <c r="P21" s="16"/>
      <c r="Q21" s="16"/>
      <c r="R21" s="17"/>
      <c r="S21" s="16"/>
      <c r="T21" s="16"/>
      <c r="U21" s="13">
        <v>480695</v>
      </c>
      <c r="V21" s="13">
        <v>480695</v>
      </c>
      <c r="W21" s="13">
        <v>110000</v>
      </c>
      <c r="X21" s="15">
        <v>176733.64</v>
      </c>
      <c r="Y21" s="16">
        <f t="shared" si="1"/>
        <v>160.66694545454547</v>
      </c>
      <c r="Z21" s="114">
        <f t="shared" si="23"/>
        <v>36.76627383267977</v>
      </c>
      <c r="AA21" s="112">
        <v>1364035</v>
      </c>
      <c r="AB21" s="13">
        <v>1444035</v>
      </c>
      <c r="AC21" s="13">
        <v>1323900</v>
      </c>
      <c r="AD21" s="17">
        <v>1510307.08</v>
      </c>
      <c r="AE21" s="16">
        <f t="shared" si="2"/>
        <v>114.0801480474356</v>
      </c>
      <c r="AF21" s="114">
        <f t="shared" si="24"/>
        <v>104.58936798623301</v>
      </c>
      <c r="AG21" s="112">
        <v>647226</v>
      </c>
      <c r="AH21" s="13">
        <v>647226</v>
      </c>
      <c r="AI21" s="13">
        <v>150000</v>
      </c>
      <c r="AJ21" s="17">
        <v>287702.59</v>
      </c>
      <c r="AK21" s="16">
        <f t="shared" si="3"/>
        <v>191.8017266666667</v>
      </c>
      <c r="AL21" s="114">
        <f t="shared" si="25"/>
        <v>44.45164285736358</v>
      </c>
      <c r="AM21" s="112">
        <f t="shared" si="26"/>
        <v>2011261</v>
      </c>
      <c r="AN21" s="13">
        <f t="shared" si="4"/>
        <v>2091261</v>
      </c>
      <c r="AO21" s="13">
        <f t="shared" si="5"/>
        <v>1473900</v>
      </c>
      <c r="AP21" s="17">
        <f t="shared" si="6"/>
        <v>1798009.6700000002</v>
      </c>
      <c r="AQ21" s="16">
        <f t="shared" si="7"/>
        <v>121.98993622362441</v>
      </c>
      <c r="AR21" s="114">
        <f t="shared" si="27"/>
        <v>85.97729647327618</v>
      </c>
      <c r="AS21" s="112">
        <v>197648</v>
      </c>
      <c r="AT21" s="13">
        <v>197648</v>
      </c>
      <c r="AU21" s="13">
        <v>125900</v>
      </c>
      <c r="AV21" s="15">
        <v>217117.32</v>
      </c>
      <c r="AW21" s="16">
        <f t="shared" si="8"/>
        <v>172.45220015885624</v>
      </c>
      <c r="AX21" s="114">
        <f t="shared" si="28"/>
        <v>109.85050190237189</v>
      </c>
      <c r="AY21" s="112">
        <v>1006829.58</v>
      </c>
      <c r="AZ21" s="13">
        <v>1006829.58</v>
      </c>
      <c r="BA21" s="13">
        <v>306000</v>
      </c>
      <c r="BB21" s="15">
        <v>503788.53</v>
      </c>
      <c r="BC21" s="16">
        <f t="shared" si="9"/>
        <v>164.63677450980393</v>
      </c>
      <c r="BD21" s="114">
        <f t="shared" si="29"/>
        <v>50.03712048269381</v>
      </c>
      <c r="BE21" s="112">
        <f t="shared" si="30"/>
        <v>1204477.58</v>
      </c>
      <c r="BF21" s="13">
        <f t="shared" si="10"/>
        <v>1204477.58</v>
      </c>
      <c r="BG21" s="16">
        <f t="shared" si="11"/>
        <v>431900</v>
      </c>
      <c r="BH21" s="15">
        <f t="shared" si="12"/>
        <v>720905.8500000001</v>
      </c>
      <c r="BI21" s="16">
        <f t="shared" si="13"/>
        <v>166.9149918962723</v>
      </c>
      <c r="BJ21" s="114">
        <f t="shared" si="31"/>
        <v>59.85216013734353</v>
      </c>
      <c r="BK21" s="112">
        <v>1594102.44</v>
      </c>
      <c r="BL21" s="13">
        <v>1594102.44</v>
      </c>
      <c r="BM21" s="13">
        <v>1195575.06</v>
      </c>
      <c r="BN21" s="17">
        <v>1216266.45</v>
      </c>
      <c r="BO21" s="16">
        <f t="shared" si="14"/>
        <v>101.73066423784383</v>
      </c>
      <c r="BP21" s="114">
        <f t="shared" si="32"/>
        <v>76.29788522248295</v>
      </c>
      <c r="BQ21" s="112">
        <v>30000</v>
      </c>
      <c r="BR21" s="13">
        <v>30000</v>
      </c>
      <c r="BS21" s="13">
        <v>22000</v>
      </c>
      <c r="BT21" s="17">
        <v>28680</v>
      </c>
      <c r="BU21" s="16">
        <f t="shared" si="15"/>
        <v>130.36363636363637</v>
      </c>
      <c r="BV21" s="114">
        <f t="shared" si="33"/>
        <v>95.6</v>
      </c>
      <c r="BW21" s="192">
        <v>0</v>
      </c>
      <c r="BX21" s="196">
        <f t="shared" si="34"/>
        <v>8940557.95</v>
      </c>
      <c r="BY21" s="18">
        <f t="shared" si="16"/>
        <v>9020557.95</v>
      </c>
      <c r="BZ21" s="18">
        <f t="shared" si="17"/>
        <v>5677527.0600000005</v>
      </c>
      <c r="CA21" s="15">
        <f t="shared" si="18"/>
        <v>6717668.570000001</v>
      </c>
      <c r="CB21" s="16">
        <f t="shared" si="19"/>
        <v>118.32032677269177</v>
      </c>
      <c r="CC21" s="185">
        <f t="shared" si="35"/>
        <v>74.47065477806727</v>
      </c>
    </row>
    <row r="22" spans="1:81" s="20" customFormat="1" ht="16.5" customHeight="1">
      <c r="A22" s="85">
        <v>17</v>
      </c>
      <c r="B22" s="14" t="s">
        <v>26</v>
      </c>
      <c r="C22" s="13">
        <v>788064</v>
      </c>
      <c r="D22" s="13">
        <v>788064</v>
      </c>
      <c r="E22" s="13">
        <v>456754</v>
      </c>
      <c r="F22" s="15">
        <v>519887.03</v>
      </c>
      <c r="G22" s="16">
        <f t="shared" si="20"/>
        <v>113.82210774289881</v>
      </c>
      <c r="H22" s="114">
        <f t="shared" si="21"/>
        <v>65.97015343931457</v>
      </c>
      <c r="I22" s="112">
        <v>158632</v>
      </c>
      <c r="J22" s="13">
        <v>158632</v>
      </c>
      <c r="K22" s="13">
        <v>64916</v>
      </c>
      <c r="L22" s="15">
        <v>65134.62</v>
      </c>
      <c r="M22" s="16">
        <f>L22/K22*100</f>
        <v>100.33677367675149</v>
      </c>
      <c r="N22" s="114">
        <f t="shared" si="22"/>
        <v>41.060202229058454</v>
      </c>
      <c r="O22" s="112"/>
      <c r="P22" s="16"/>
      <c r="Q22" s="16"/>
      <c r="R22" s="17"/>
      <c r="S22" s="16"/>
      <c r="T22" s="16"/>
      <c r="U22" s="13">
        <v>300677</v>
      </c>
      <c r="V22" s="13">
        <v>300677</v>
      </c>
      <c r="W22" s="13">
        <v>156936</v>
      </c>
      <c r="X22" s="15">
        <v>158903.68</v>
      </c>
      <c r="Y22" s="16">
        <f t="shared" si="1"/>
        <v>101.25381047051027</v>
      </c>
      <c r="Z22" s="114">
        <f t="shared" si="23"/>
        <v>52.848631588049635</v>
      </c>
      <c r="AA22" s="112">
        <v>312194</v>
      </c>
      <c r="AB22" s="13">
        <v>312194</v>
      </c>
      <c r="AC22" s="13">
        <v>110460</v>
      </c>
      <c r="AD22" s="17">
        <v>111828.64</v>
      </c>
      <c r="AE22" s="16">
        <f t="shared" si="2"/>
        <v>101.23903675538656</v>
      </c>
      <c r="AF22" s="114">
        <f t="shared" si="24"/>
        <v>35.82023997898742</v>
      </c>
      <c r="AG22" s="112">
        <v>133585</v>
      </c>
      <c r="AH22" s="13">
        <v>133585</v>
      </c>
      <c r="AI22" s="13">
        <v>133585</v>
      </c>
      <c r="AJ22" s="17">
        <v>169060.36</v>
      </c>
      <c r="AK22" s="16">
        <f t="shared" si="3"/>
        <v>126.55639480480592</v>
      </c>
      <c r="AL22" s="114">
        <f t="shared" si="25"/>
        <v>126.55639480480592</v>
      </c>
      <c r="AM22" s="112">
        <f t="shared" si="26"/>
        <v>445779</v>
      </c>
      <c r="AN22" s="13">
        <f t="shared" si="4"/>
        <v>445779</v>
      </c>
      <c r="AO22" s="13">
        <f t="shared" si="5"/>
        <v>244045</v>
      </c>
      <c r="AP22" s="17">
        <f t="shared" si="6"/>
        <v>280889</v>
      </c>
      <c r="AQ22" s="16">
        <f t="shared" si="7"/>
        <v>115.09721567743654</v>
      </c>
      <c r="AR22" s="114">
        <f t="shared" si="27"/>
        <v>63.01081926245965</v>
      </c>
      <c r="AS22" s="112">
        <v>47000</v>
      </c>
      <c r="AT22" s="13">
        <v>47000</v>
      </c>
      <c r="AU22" s="13">
        <v>31545</v>
      </c>
      <c r="AV22" s="15">
        <v>31545.32</v>
      </c>
      <c r="AW22" s="16">
        <f t="shared" si="8"/>
        <v>100.00101442383895</v>
      </c>
      <c r="AX22" s="114">
        <f t="shared" si="28"/>
        <v>67.11770212765957</v>
      </c>
      <c r="AY22" s="112">
        <v>681878</v>
      </c>
      <c r="AZ22" s="13">
        <v>681878</v>
      </c>
      <c r="BA22" s="13">
        <v>240255</v>
      </c>
      <c r="BB22" s="15">
        <v>247450.68</v>
      </c>
      <c r="BC22" s="16">
        <f t="shared" si="9"/>
        <v>102.9950177935943</v>
      </c>
      <c r="BD22" s="114">
        <f t="shared" si="29"/>
        <v>36.28958259395375</v>
      </c>
      <c r="BE22" s="112">
        <f t="shared" si="30"/>
        <v>728878</v>
      </c>
      <c r="BF22" s="13">
        <f t="shared" si="10"/>
        <v>728878</v>
      </c>
      <c r="BG22" s="16">
        <f t="shared" si="11"/>
        <v>271800</v>
      </c>
      <c r="BH22" s="15">
        <f t="shared" si="12"/>
        <v>278996</v>
      </c>
      <c r="BI22" s="16">
        <f t="shared" si="13"/>
        <v>102.64753495217072</v>
      </c>
      <c r="BJ22" s="114">
        <f t="shared" si="31"/>
        <v>38.277462071841924</v>
      </c>
      <c r="BK22" s="112">
        <v>1209319</v>
      </c>
      <c r="BL22" s="13">
        <v>1209319</v>
      </c>
      <c r="BM22" s="13">
        <v>922684</v>
      </c>
      <c r="BN22" s="17">
        <v>922684.89</v>
      </c>
      <c r="BO22" s="16">
        <f t="shared" si="14"/>
        <v>100.00009645772549</v>
      </c>
      <c r="BP22" s="114">
        <f t="shared" si="32"/>
        <v>76.29789079639036</v>
      </c>
      <c r="BQ22" s="112">
        <v>16479</v>
      </c>
      <c r="BR22" s="13">
        <v>16479</v>
      </c>
      <c r="BS22" s="13">
        <v>11250</v>
      </c>
      <c r="BT22" s="17">
        <v>11250</v>
      </c>
      <c r="BU22" s="16">
        <f t="shared" si="15"/>
        <v>100</v>
      </c>
      <c r="BV22" s="114">
        <f t="shared" si="33"/>
        <v>68.26870562534134</v>
      </c>
      <c r="BW22" s="192">
        <v>0</v>
      </c>
      <c r="BX22" s="196">
        <f t="shared" si="34"/>
        <v>3647828</v>
      </c>
      <c r="BY22" s="18">
        <f t="shared" si="16"/>
        <v>3647828</v>
      </c>
      <c r="BZ22" s="18">
        <f t="shared" si="17"/>
        <v>2128385</v>
      </c>
      <c r="CA22" s="15">
        <f t="shared" si="18"/>
        <v>2237745.22</v>
      </c>
      <c r="CB22" s="16">
        <f t="shared" si="19"/>
        <v>105.13817847804792</v>
      </c>
      <c r="CC22" s="185">
        <f t="shared" si="35"/>
        <v>61.34459245337226</v>
      </c>
    </row>
    <row r="23" spans="1:81" s="20" customFormat="1" ht="16.5" customHeight="1">
      <c r="A23" s="85">
        <v>18</v>
      </c>
      <c r="B23" s="14" t="s">
        <v>27</v>
      </c>
      <c r="C23" s="13">
        <v>1309969</v>
      </c>
      <c r="D23" s="13">
        <v>1309969</v>
      </c>
      <c r="E23" s="13">
        <v>1000500</v>
      </c>
      <c r="F23" s="15">
        <v>900201.3</v>
      </c>
      <c r="G23" s="16">
        <f t="shared" si="20"/>
        <v>89.97514242878562</v>
      </c>
      <c r="H23" s="114">
        <f t="shared" si="21"/>
        <v>68.71928267004792</v>
      </c>
      <c r="I23" s="112"/>
      <c r="J23" s="13"/>
      <c r="K23" s="13"/>
      <c r="L23" s="15"/>
      <c r="M23" s="16"/>
      <c r="N23" s="114"/>
      <c r="O23" s="112"/>
      <c r="P23" s="16"/>
      <c r="Q23" s="16"/>
      <c r="R23" s="17"/>
      <c r="S23" s="16"/>
      <c r="T23" s="16"/>
      <c r="U23" s="13">
        <v>1032570</v>
      </c>
      <c r="V23" s="13">
        <v>1032570</v>
      </c>
      <c r="W23" s="13">
        <v>334320</v>
      </c>
      <c r="X23" s="15">
        <v>344595.23</v>
      </c>
      <c r="Y23" s="16">
        <f t="shared" si="1"/>
        <v>103.0734715242881</v>
      </c>
      <c r="Z23" s="114">
        <f t="shared" si="23"/>
        <v>33.37257813029625</v>
      </c>
      <c r="AA23" s="112">
        <v>769065</v>
      </c>
      <c r="AB23" s="13">
        <v>769065</v>
      </c>
      <c r="AC23" s="13">
        <v>576798</v>
      </c>
      <c r="AD23" s="17">
        <v>582174.87</v>
      </c>
      <c r="AE23" s="16">
        <f t="shared" si="2"/>
        <v>100.93219289942058</v>
      </c>
      <c r="AF23" s="114">
        <f t="shared" si="24"/>
        <v>75.69904624446568</v>
      </c>
      <c r="AG23" s="112">
        <v>258077</v>
      </c>
      <c r="AH23" s="13">
        <v>258077</v>
      </c>
      <c r="AI23" s="13">
        <v>160000</v>
      </c>
      <c r="AJ23" s="17">
        <v>174947.79</v>
      </c>
      <c r="AK23" s="16">
        <f t="shared" si="3"/>
        <v>109.34236875</v>
      </c>
      <c r="AL23" s="114">
        <f t="shared" si="25"/>
        <v>67.78898933264104</v>
      </c>
      <c r="AM23" s="112">
        <f t="shared" si="26"/>
        <v>1027142</v>
      </c>
      <c r="AN23" s="13">
        <f t="shared" si="4"/>
        <v>1027142</v>
      </c>
      <c r="AO23" s="13">
        <f t="shared" si="5"/>
        <v>736798</v>
      </c>
      <c r="AP23" s="17">
        <f t="shared" si="6"/>
        <v>757122.66</v>
      </c>
      <c r="AQ23" s="16">
        <f t="shared" si="7"/>
        <v>102.75851183092246</v>
      </c>
      <c r="AR23" s="114">
        <f t="shared" si="27"/>
        <v>73.71158612927911</v>
      </c>
      <c r="AS23" s="112">
        <v>223246</v>
      </c>
      <c r="AT23" s="13">
        <v>223246</v>
      </c>
      <c r="AU23" s="13">
        <v>72737</v>
      </c>
      <c r="AV23" s="15">
        <v>72736.91</v>
      </c>
      <c r="AW23" s="16">
        <f t="shared" si="8"/>
        <v>99.99987626654936</v>
      </c>
      <c r="AX23" s="114">
        <f t="shared" si="28"/>
        <v>32.581506499556546</v>
      </c>
      <c r="AY23" s="112">
        <v>1669799</v>
      </c>
      <c r="AZ23" s="13">
        <v>1669799</v>
      </c>
      <c r="BA23" s="13">
        <v>683079</v>
      </c>
      <c r="BB23" s="15">
        <v>695310.7</v>
      </c>
      <c r="BC23" s="16">
        <f t="shared" si="9"/>
        <v>101.79067135719293</v>
      </c>
      <c r="BD23" s="114">
        <f t="shared" si="29"/>
        <v>41.64038306406938</v>
      </c>
      <c r="BE23" s="112">
        <f t="shared" si="30"/>
        <v>1893045</v>
      </c>
      <c r="BF23" s="13">
        <f t="shared" si="10"/>
        <v>1893045</v>
      </c>
      <c r="BG23" s="16">
        <f t="shared" si="11"/>
        <v>755816</v>
      </c>
      <c r="BH23" s="15">
        <f t="shared" si="12"/>
        <v>768047.61</v>
      </c>
      <c r="BI23" s="16">
        <f t="shared" si="13"/>
        <v>101.61833171036336</v>
      </c>
      <c r="BJ23" s="114">
        <f t="shared" si="31"/>
        <v>40.572073564019874</v>
      </c>
      <c r="BK23" s="112">
        <v>916151</v>
      </c>
      <c r="BL23" s="13">
        <v>916151</v>
      </c>
      <c r="BM23" s="13">
        <v>630644</v>
      </c>
      <c r="BN23" s="17">
        <v>699003.78</v>
      </c>
      <c r="BO23" s="16">
        <f t="shared" si="14"/>
        <v>110.83967817025137</v>
      </c>
      <c r="BP23" s="114">
        <f>BN23/BL23*100</f>
        <v>76.29787884311648</v>
      </c>
      <c r="BQ23" s="112">
        <v>19800</v>
      </c>
      <c r="BR23" s="13">
        <v>19800</v>
      </c>
      <c r="BS23" s="13">
        <v>14850</v>
      </c>
      <c r="BT23" s="17">
        <v>16640</v>
      </c>
      <c r="BU23" s="16">
        <f t="shared" si="15"/>
        <v>112.05387205387206</v>
      </c>
      <c r="BV23" s="114">
        <f t="shared" si="33"/>
        <v>84.04040404040404</v>
      </c>
      <c r="BW23" s="192">
        <v>0</v>
      </c>
      <c r="BX23" s="196">
        <f t="shared" si="34"/>
        <v>6198677</v>
      </c>
      <c r="BY23" s="18">
        <f t="shared" si="16"/>
        <v>6198677</v>
      </c>
      <c r="BZ23" s="18">
        <f t="shared" si="17"/>
        <v>3472928</v>
      </c>
      <c r="CA23" s="15">
        <f t="shared" si="18"/>
        <v>3485610.58</v>
      </c>
      <c r="CB23" s="16">
        <f t="shared" si="19"/>
        <v>100.36518407522415</v>
      </c>
      <c r="CC23" s="185">
        <f t="shared" si="35"/>
        <v>56.231524565645216</v>
      </c>
    </row>
    <row r="24" spans="1:81" s="20" customFormat="1" ht="16.5" customHeight="1" thickBot="1">
      <c r="A24" s="86">
        <v>19</v>
      </c>
      <c r="B24" s="87" t="s">
        <v>28</v>
      </c>
      <c r="C24" s="88">
        <v>1629660</v>
      </c>
      <c r="D24" s="88">
        <v>1629660</v>
      </c>
      <c r="E24" s="88">
        <v>771500</v>
      </c>
      <c r="F24" s="89">
        <v>801129.49</v>
      </c>
      <c r="G24" s="90">
        <f t="shared" si="20"/>
        <v>103.84050421257291</v>
      </c>
      <c r="H24" s="105">
        <f t="shared" si="21"/>
        <v>49.15930255390695</v>
      </c>
      <c r="I24" s="103">
        <v>0</v>
      </c>
      <c r="J24" s="88">
        <v>2077626</v>
      </c>
      <c r="K24" s="88">
        <v>2077626</v>
      </c>
      <c r="L24" s="89">
        <v>2077626</v>
      </c>
      <c r="M24" s="16">
        <f>L24/K24*100</f>
        <v>100</v>
      </c>
      <c r="N24" s="114">
        <f t="shared" si="22"/>
        <v>100</v>
      </c>
      <c r="O24" s="103"/>
      <c r="P24" s="90"/>
      <c r="Q24" s="90"/>
      <c r="R24" s="91"/>
      <c r="S24" s="90"/>
      <c r="T24" s="90"/>
      <c r="U24" s="88">
        <v>252618</v>
      </c>
      <c r="V24" s="88">
        <v>252618</v>
      </c>
      <c r="W24" s="88">
        <v>131200</v>
      </c>
      <c r="X24" s="89">
        <v>131195.39</v>
      </c>
      <c r="Y24" s="90">
        <f t="shared" si="1"/>
        <v>99.99648628048782</v>
      </c>
      <c r="Z24" s="105">
        <f t="shared" si="23"/>
        <v>51.93430001029222</v>
      </c>
      <c r="AA24" s="103">
        <v>800000</v>
      </c>
      <c r="AB24" s="88">
        <v>800000</v>
      </c>
      <c r="AC24" s="88">
        <v>633750</v>
      </c>
      <c r="AD24" s="91">
        <v>633728.94</v>
      </c>
      <c r="AE24" s="90">
        <f t="shared" si="2"/>
        <v>99.9966769230769</v>
      </c>
      <c r="AF24" s="105">
        <f t="shared" si="24"/>
        <v>79.2161175</v>
      </c>
      <c r="AG24" s="103">
        <v>300000</v>
      </c>
      <c r="AH24" s="88">
        <v>300000</v>
      </c>
      <c r="AI24" s="88">
        <v>161150</v>
      </c>
      <c r="AJ24" s="91">
        <v>161121.99</v>
      </c>
      <c r="AK24" s="90">
        <f t="shared" si="3"/>
        <v>99.98261867825006</v>
      </c>
      <c r="AL24" s="105">
        <f t="shared" si="25"/>
        <v>53.70733</v>
      </c>
      <c r="AM24" s="112">
        <f t="shared" si="26"/>
        <v>1100000</v>
      </c>
      <c r="AN24" s="88">
        <f t="shared" si="4"/>
        <v>1100000</v>
      </c>
      <c r="AO24" s="88">
        <f t="shared" si="5"/>
        <v>794900</v>
      </c>
      <c r="AP24" s="91">
        <f t="shared" si="6"/>
        <v>794850.9299999999</v>
      </c>
      <c r="AQ24" s="90">
        <f t="shared" si="7"/>
        <v>99.99382689646495</v>
      </c>
      <c r="AR24" s="105">
        <f t="shared" si="27"/>
        <v>72.25917545454544</v>
      </c>
      <c r="AS24" s="103">
        <v>252000</v>
      </c>
      <c r="AT24" s="88">
        <v>252000</v>
      </c>
      <c r="AU24" s="88">
        <v>142000</v>
      </c>
      <c r="AV24" s="89">
        <v>141987.64</v>
      </c>
      <c r="AW24" s="90">
        <f t="shared" si="8"/>
        <v>99.9912957746479</v>
      </c>
      <c r="AX24" s="105">
        <f t="shared" si="28"/>
        <v>56.344301587301594</v>
      </c>
      <c r="AY24" s="103">
        <v>821980</v>
      </c>
      <c r="AZ24" s="88">
        <v>821980</v>
      </c>
      <c r="BA24" s="88">
        <v>250400</v>
      </c>
      <c r="BB24" s="89">
        <v>250403.6</v>
      </c>
      <c r="BC24" s="90">
        <f t="shared" si="9"/>
        <v>100.00143769968051</v>
      </c>
      <c r="BD24" s="105">
        <f t="shared" si="29"/>
        <v>30.463466264385996</v>
      </c>
      <c r="BE24" s="112">
        <f t="shared" si="30"/>
        <v>1073980</v>
      </c>
      <c r="BF24" s="90">
        <f t="shared" si="10"/>
        <v>1073980</v>
      </c>
      <c r="BG24" s="90">
        <f t="shared" si="11"/>
        <v>392400</v>
      </c>
      <c r="BH24" s="89">
        <f t="shared" si="12"/>
        <v>392391.24</v>
      </c>
      <c r="BI24" s="90">
        <f t="shared" si="13"/>
        <v>99.99776758409786</v>
      </c>
      <c r="BJ24" s="105">
        <f t="shared" si="31"/>
        <v>36.53617758245032</v>
      </c>
      <c r="BK24" s="103">
        <v>878060</v>
      </c>
      <c r="BL24" s="88">
        <v>878060</v>
      </c>
      <c r="BM24" s="88">
        <v>694164</v>
      </c>
      <c r="BN24" s="91">
        <v>694343.58</v>
      </c>
      <c r="BO24" s="90">
        <f t="shared" si="14"/>
        <v>100.02586996732761</v>
      </c>
      <c r="BP24" s="105">
        <f t="shared" si="32"/>
        <v>79.0770084048926</v>
      </c>
      <c r="BQ24" s="103">
        <v>20811</v>
      </c>
      <c r="BR24" s="88">
        <v>20811</v>
      </c>
      <c r="BS24" s="88">
        <v>12325</v>
      </c>
      <c r="BT24" s="91">
        <v>12325</v>
      </c>
      <c r="BU24" s="90">
        <f t="shared" si="15"/>
        <v>100</v>
      </c>
      <c r="BV24" s="105">
        <f t="shared" si="33"/>
        <v>59.223487578684356</v>
      </c>
      <c r="BW24" s="193">
        <v>0</v>
      </c>
      <c r="BX24" s="246">
        <f t="shared" si="34"/>
        <v>4955129</v>
      </c>
      <c r="BY24" s="92">
        <f t="shared" si="16"/>
        <v>7032755</v>
      </c>
      <c r="BZ24" s="92">
        <f t="shared" si="17"/>
        <v>4874115</v>
      </c>
      <c r="CA24" s="89">
        <f t="shared" si="18"/>
        <v>4903861.63</v>
      </c>
      <c r="CB24" s="90">
        <f t="shared" si="19"/>
        <v>100.61029807462482</v>
      </c>
      <c r="CC24" s="186">
        <f t="shared" si="35"/>
        <v>69.72888476848689</v>
      </c>
    </row>
    <row r="25" spans="1:81" s="21" customFormat="1" ht="21.75" customHeight="1" thickBot="1">
      <c r="A25" s="93"/>
      <c r="B25" s="94" t="s">
        <v>38</v>
      </c>
      <c r="C25" s="95">
        <f>SUM(C6:C24)</f>
        <v>27007072.72</v>
      </c>
      <c r="D25" s="95">
        <f>SUM(D6:D24)</f>
        <v>27149031.259999998</v>
      </c>
      <c r="E25" s="95">
        <f>SUM(E6:E24)</f>
        <v>19887540.439999998</v>
      </c>
      <c r="F25" s="96">
        <f>SUM(F6:F24)</f>
        <v>20638575.28</v>
      </c>
      <c r="G25" s="97">
        <f t="shared" si="20"/>
        <v>103.77640886396107</v>
      </c>
      <c r="H25" s="97">
        <f t="shared" si="21"/>
        <v>76.01956431649121</v>
      </c>
      <c r="I25" s="95">
        <f>SUM(I6:I24)</f>
        <v>2041565.21</v>
      </c>
      <c r="J25" s="95">
        <f>SUM(J6:J24)</f>
        <v>6243993.66</v>
      </c>
      <c r="K25" s="95">
        <f>SUM(K6:K24)</f>
        <v>5468045.88</v>
      </c>
      <c r="L25" s="96">
        <f>SUM(L6:L24)</f>
        <v>6644600.66</v>
      </c>
      <c r="M25" s="97">
        <f>L25/K25*100</f>
        <v>121.51691492391063</v>
      </c>
      <c r="N25" s="97">
        <f t="shared" si="22"/>
        <v>106.41587775090726</v>
      </c>
      <c r="O25" s="95"/>
      <c r="P25" s="97"/>
      <c r="Q25" s="97"/>
      <c r="R25" s="98"/>
      <c r="S25" s="97"/>
      <c r="T25" s="97"/>
      <c r="U25" s="95">
        <f>SUM(U6:U24)</f>
        <v>6572349</v>
      </c>
      <c r="V25" s="95">
        <f>SUM(V6:V24)</f>
        <v>6810349</v>
      </c>
      <c r="W25" s="95">
        <f>SUM(W6:W24)</f>
        <v>3181380.77</v>
      </c>
      <c r="X25" s="96">
        <f>SUM(X6:X24)</f>
        <v>3878885.65</v>
      </c>
      <c r="Y25" s="97">
        <f t="shared" si="1"/>
        <v>121.9245959671781</v>
      </c>
      <c r="Z25" s="97">
        <f t="shared" si="23"/>
        <v>56.955754396727684</v>
      </c>
      <c r="AA25" s="95">
        <f>SUM(AA6:AA24)</f>
        <v>14137742</v>
      </c>
      <c r="AB25" s="95">
        <f>SUM(AB6:AB24)</f>
        <v>14293568</v>
      </c>
      <c r="AC25" s="95">
        <f>SUM(AC6:AC24)</f>
        <v>9778836.56</v>
      </c>
      <c r="AD25" s="98">
        <f>SUM(AD6:AD24)</f>
        <v>10028319.57</v>
      </c>
      <c r="AE25" s="97">
        <f t="shared" si="2"/>
        <v>102.55125452265459</v>
      </c>
      <c r="AF25" s="97">
        <f t="shared" si="24"/>
        <v>70.15966601201323</v>
      </c>
      <c r="AG25" s="95">
        <f>SUM(AG6:AG24)</f>
        <v>12547440</v>
      </c>
      <c r="AH25" s="95">
        <f>SUM(AH6:AH24)</f>
        <v>12611118</v>
      </c>
      <c r="AI25" s="95">
        <f>SUM(AI6:AI24)</f>
        <v>4477702.8100000005</v>
      </c>
      <c r="AJ25" s="98">
        <f>SUM(AJ6:AJ24)</f>
        <v>5127315.97</v>
      </c>
      <c r="AK25" s="97">
        <f t="shared" si="3"/>
        <v>114.50773281668506</v>
      </c>
      <c r="AL25" s="97">
        <f t="shared" si="25"/>
        <v>40.657108830477995</v>
      </c>
      <c r="AM25" s="95">
        <f>SUM(AM6:AM24)</f>
        <v>26685182</v>
      </c>
      <c r="AN25" s="95">
        <f>SUM(AN6:AN24)</f>
        <v>26904686</v>
      </c>
      <c r="AO25" s="95">
        <f>SUM(AO6:AO24)</f>
        <v>14256539.370000001</v>
      </c>
      <c r="AP25" s="98">
        <f>AD25+AJ25</f>
        <v>15155635.54</v>
      </c>
      <c r="AQ25" s="97">
        <f t="shared" si="7"/>
        <v>106.30655271006346</v>
      </c>
      <c r="AR25" s="97">
        <f t="shared" si="27"/>
        <v>56.330839690899936</v>
      </c>
      <c r="AS25" s="95">
        <f>SUM(AS6:AS24)</f>
        <v>2120048</v>
      </c>
      <c r="AT25" s="95">
        <f>SUM(AT6:AT24)</f>
        <v>2135249.5</v>
      </c>
      <c r="AU25" s="95">
        <f>SUM(AU6:AU24)</f>
        <v>1462692.75</v>
      </c>
      <c r="AV25" s="96">
        <f>SUM(AV6:AV24)</f>
        <v>1934994.1</v>
      </c>
      <c r="AW25" s="97">
        <f t="shared" si="8"/>
        <v>132.28985376457223</v>
      </c>
      <c r="AX25" s="97">
        <f t="shared" si="28"/>
        <v>90.62145196615197</v>
      </c>
      <c r="AY25" s="95">
        <f>SUM(AY6:AY24)</f>
        <v>15921143.58</v>
      </c>
      <c r="AZ25" s="95">
        <f>SUM(AZ6:AZ24)</f>
        <v>15921143.58</v>
      </c>
      <c r="BA25" s="95">
        <f>SUM(BA6:BA24)</f>
        <v>5722016.04</v>
      </c>
      <c r="BB25" s="96">
        <f>SUM(BB6:BB24)</f>
        <v>6705268.699999999</v>
      </c>
      <c r="BC25" s="97">
        <f t="shared" si="9"/>
        <v>117.18367535369578</v>
      </c>
      <c r="BD25" s="97">
        <f t="shared" si="29"/>
        <v>42.11549670604754</v>
      </c>
      <c r="BE25" s="95">
        <f>SUM(BE6:BE24)</f>
        <v>18041191.58</v>
      </c>
      <c r="BF25" s="97">
        <f>SUM(BF6:BF24)</f>
        <v>18056393.08</v>
      </c>
      <c r="BG25" s="97">
        <f>SUM(BG6:BG24)</f>
        <v>7184708.79</v>
      </c>
      <c r="BH25" s="96">
        <f>SUM(BH6:BH24)</f>
        <v>8640262.799999999</v>
      </c>
      <c r="BI25" s="97">
        <f t="shared" si="13"/>
        <v>120.2590536727933</v>
      </c>
      <c r="BJ25" s="97">
        <f t="shared" si="31"/>
        <v>47.85154355977279</v>
      </c>
      <c r="BK25" s="95">
        <f>SUM(BK6:BK24)</f>
        <v>16223601.249999998</v>
      </c>
      <c r="BL25" s="95">
        <f>SUM(BL6:BL24)</f>
        <v>16601916.019999998</v>
      </c>
      <c r="BM25" s="95">
        <f>SUM(BM6:BM24)</f>
        <v>12403072.959999999</v>
      </c>
      <c r="BN25" s="98">
        <f>SUM(BN6:BN24)</f>
        <v>12847688.15</v>
      </c>
      <c r="BO25" s="97">
        <f t="shared" si="14"/>
        <v>103.58471800846362</v>
      </c>
      <c r="BP25" s="97">
        <f t="shared" si="32"/>
        <v>77.38677954112433</v>
      </c>
      <c r="BQ25" s="95">
        <f>SUM(BQ6:BQ24)</f>
        <v>336839</v>
      </c>
      <c r="BR25" s="95">
        <f>SUM(BR6:BR24)</f>
        <v>336839</v>
      </c>
      <c r="BS25" s="95">
        <f>SUM(BS6:BS24)</f>
        <v>225381</v>
      </c>
      <c r="BT25" s="98">
        <f>SUM(BT6:BT24)</f>
        <v>202730</v>
      </c>
      <c r="BU25" s="97">
        <f t="shared" si="15"/>
        <v>89.9499070462905</v>
      </c>
      <c r="BV25" s="97">
        <f t="shared" si="33"/>
        <v>60.18602358990497</v>
      </c>
      <c r="BW25" s="194">
        <f>SUM(BW6:BW24)</f>
        <v>0</v>
      </c>
      <c r="BX25" s="197">
        <f>SUM(BX6:BX24)</f>
        <v>96907800.76</v>
      </c>
      <c r="BY25" s="100">
        <f>SUM(BY6:BY24)</f>
        <v>102103208.02000001</v>
      </c>
      <c r="BZ25" s="100">
        <f>SUM(BZ6:BZ24)</f>
        <v>62606669.21000001</v>
      </c>
      <c r="CA25" s="98">
        <f>SUM(CA6:CA24)</f>
        <v>68008378.08</v>
      </c>
      <c r="CB25" s="97">
        <f t="shared" si="19"/>
        <v>108.62800870603924</v>
      </c>
      <c r="CC25" s="187">
        <f t="shared" si="35"/>
        <v>66.60748413181933</v>
      </c>
    </row>
    <row r="26" spans="1:81" s="22" customFormat="1" ht="22.5" customHeight="1" thickBot="1">
      <c r="A26" s="101"/>
      <c r="B26" s="102" t="s">
        <v>36</v>
      </c>
      <c r="C26" s="103">
        <v>75329228</v>
      </c>
      <c r="D26" s="103">
        <v>75893906.03</v>
      </c>
      <c r="E26" s="103">
        <v>55916992.03</v>
      </c>
      <c r="F26" s="104">
        <v>55903751.96</v>
      </c>
      <c r="G26" s="105">
        <f t="shared" si="20"/>
        <v>99.97632192019039</v>
      </c>
      <c r="H26" s="105">
        <f t="shared" si="21"/>
        <v>73.66039631416767</v>
      </c>
      <c r="I26" s="103"/>
      <c r="J26" s="103"/>
      <c r="K26" s="103"/>
      <c r="L26" s="104"/>
      <c r="M26" s="105"/>
      <c r="N26" s="105"/>
      <c r="O26" s="103">
        <v>10706682</v>
      </c>
      <c r="P26" s="103">
        <v>10706682</v>
      </c>
      <c r="Q26" s="103">
        <v>7934235</v>
      </c>
      <c r="R26" s="106">
        <v>7749102.2</v>
      </c>
      <c r="S26" s="105">
        <f>R26/Q26*100</f>
        <v>97.66665847432047</v>
      </c>
      <c r="T26" s="105">
        <f>R26/P26*100</f>
        <v>72.37631789194823</v>
      </c>
      <c r="U26" s="103"/>
      <c r="V26" s="107"/>
      <c r="W26" s="103"/>
      <c r="X26" s="104"/>
      <c r="Y26" s="105"/>
      <c r="Z26" s="105"/>
      <c r="AA26" s="103"/>
      <c r="AB26" s="103"/>
      <c r="AC26" s="103"/>
      <c r="AD26" s="108"/>
      <c r="AE26" s="105"/>
      <c r="AF26" s="105"/>
      <c r="AG26" s="103"/>
      <c r="AH26" s="103"/>
      <c r="AI26" s="103"/>
      <c r="AJ26" s="108"/>
      <c r="AK26" s="105"/>
      <c r="AL26" s="105"/>
      <c r="AM26" s="103"/>
      <c r="AN26" s="103"/>
      <c r="AO26" s="103"/>
      <c r="AP26" s="106"/>
      <c r="AQ26" s="105"/>
      <c r="AR26" s="105"/>
      <c r="AS26" s="103">
        <v>2010500</v>
      </c>
      <c r="AT26" s="103">
        <v>2010500</v>
      </c>
      <c r="AU26" s="103">
        <v>1747699</v>
      </c>
      <c r="AV26" s="104">
        <v>1934993.96</v>
      </c>
      <c r="AW26" s="105">
        <f t="shared" si="8"/>
        <v>110.71666001983178</v>
      </c>
      <c r="AX26" s="105">
        <f t="shared" si="28"/>
        <v>96.24441482218353</v>
      </c>
      <c r="AY26" s="103">
        <v>15017107</v>
      </c>
      <c r="AZ26" s="103">
        <v>15017107</v>
      </c>
      <c r="BA26" s="103">
        <v>9647873</v>
      </c>
      <c r="BB26" s="104">
        <v>6705268.49</v>
      </c>
      <c r="BC26" s="105">
        <f t="shared" si="9"/>
        <v>69.4999663656435</v>
      </c>
      <c r="BD26" s="105">
        <f t="shared" si="29"/>
        <v>44.650867107759176</v>
      </c>
      <c r="BE26" s="103">
        <f>AS26+AY26</f>
        <v>17027607</v>
      </c>
      <c r="BF26" s="105">
        <f>AT26+AZ26</f>
        <v>17027607</v>
      </c>
      <c r="BG26" s="105">
        <f>AU26+BA26</f>
        <v>11395572</v>
      </c>
      <c r="BH26" s="104">
        <f>AV26+BB26</f>
        <v>8640262.45</v>
      </c>
      <c r="BI26" s="105">
        <f t="shared" si="13"/>
        <v>75.82122643777775</v>
      </c>
      <c r="BJ26" s="105">
        <f t="shared" si="31"/>
        <v>50.74267012387589</v>
      </c>
      <c r="BK26" s="103">
        <v>12233670</v>
      </c>
      <c r="BL26" s="103">
        <v>12233670</v>
      </c>
      <c r="BM26" s="103">
        <v>8979823.57</v>
      </c>
      <c r="BN26" s="106">
        <v>9334029.4</v>
      </c>
      <c r="BO26" s="105">
        <f t="shared" si="14"/>
        <v>103.94446313158467</v>
      </c>
      <c r="BP26" s="105">
        <f t="shared" si="32"/>
        <v>76.29786809681805</v>
      </c>
      <c r="BQ26" s="103">
        <v>1169450</v>
      </c>
      <c r="BR26" s="109">
        <v>1169450</v>
      </c>
      <c r="BS26" s="103">
        <v>878337</v>
      </c>
      <c r="BT26" s="106">
        <v>997845.82</v>
      </c>
      <c r="BU26" s="105">
        <f t="shared" si="15"/>
        <v>113.60626046722385</v>
      </c>
      <c r="BV26" s="105">
        <f t="shared" si="33"/>
        <v>85.32607807088802</v>
      </c>
      <c r="BW26" s="195">
        <v>0</v>
      </c>
      <c r="BX26" s="246">
        <f>C26+I26+U26+AM26+BE26+BK26+BQ26+O26</f>
        <v>116466637</v>
      </c>
      <c r="BY26" s="247">
        <f>D26+J26+P26+V26+AN26+BF26+BL26+BR26</f>
        <v>117031315.03</v>
      </c>
      <c r="BZ26" s="247">
        <f>E26+K26+Q26+W26+AO26+BG26+BM26+BS26</f>
        <v>85104959.6</v>
      </c>
      <c r="CA26" s="104">
        <f>F26+R26+X26+AP26+BH26+BT26+BW26+BN26</f>
        <v>82624991.83</v>
      </c>
      <c r="CB26" s="105">
        <f t="shared" si="19"/>
        <v>97.08598913429249</v>
      </c>
      <c r="CC26" s="248">
        <f t="shared" si="35"/>
        <v>70.60075485678323</v>
      </c>
    </row>
    <row r="27" spans="1:81" s="21" customFormat="1" ht="28.5" customHeight="1" thickBot="1">
      <c r="A27" s="93"/>
      <c r="B27" s="94" t="s">
        <v>51</v>
      </c>
      <c r="C27" s="95">
        <f>C25+C26</f>
        <v>102336300.72</v>
      </c>
      <c r="D27" s="95">
        <f>D25+D26</f>
        <v>103042937.28999999</v>
      </c>
      <c r="E27" s="95">
        <f>E25+E26</f>
        <v>75804532.47</v>
      </c>
      <c r="F27" s="96">
        <f>F26+F25</f>
        <v>76542327.24000001</v>
      </c>
      <c r="G27" s="97">
        <f t="shared" si="20"/>
        <v>100.9732858260052</v>
      </c>
      <c r="H27" s="97">
        <f t="shared" si="21"/>
        <v>74.28197337250033</v>
      </c>
      <c r="I27" s="95">
        <f>I25+I26</f>
        <v>2041565.21</v>
      </c>
      <c r="J27" s="95">
        <f>J25+J26</f>
        <v>6243993.66</v>
      </c>
      <c r="K27" s="95">
        <f>K25+K26</f>
        <v>5468045.88</v>
      </c>
      <c r="L27" s="96">
        <f>L26+L25</f>
        <v>6644600.66</v>
      </c>
      <c r="M27" s="97">
        <f>L27/K27*100</f>
        <v>121.51691492391063</v>
      </c>
      <c r="N27" s="97">
        <f t="shared" si="22"/>
        <v>106.41587775090726</v>
      </c>
      <c r="O27" s="95">
        <f>O26</f>
        <v>10706682</v>
      </c>
      <c r="P27" s="95">
        <f>P26</f>
        <v>10706682</v>
      </c>
      <c r="Q27" s="95">
        <f>Q26</f>
        <v>7934235</v>
      </c>
      <c r="R27" s="98">
        <f>R26+R25</f>
        <v>7749102.2</v>
      </c>
      <c r="S27" s="97">
        <f>R27/Q27*100</f>
        <v>97.66665847432047</v>
      </c>
      <c r="T27" s="97">
        <f>R27/P27*100</f>
        <v>72.37631789194823</v>
      </c>
      <c r="U27" s="95">
        <f>U25+U26</f>
        <v>6572349</v>
      </c>
      <c r="V27" s="95">
        <f>V25+V26</f>
        <v>6810349</v>
      </c>
      <c r="W27" s="95">
        <f>W25+W26</f>
        <v>3181380.77</v>
      </c>
      <c r="X27" s="96">
        <f>X26+X25</f>
        <v>3878885.65</v>
      </c>
      <c r="Y27" s="97">
        <f>X27/W27*100</f>
        <v>121.9245959671781</v>
      </c>
      <c r="Z27" s="97">
        <f t="shared" si="23"/>
        <v>56.955754396727684</v>
      </c>
      <c r="AA27" s="95">
        <f>AA25+AA26</f>
        <v>14137742</v>
      </c>
      <c r="AB27" s="95">
        <f>AB25+AB26</f>
        <v>14293568</v>
      </c>
      <c r="AC27" s="95">
        <f>AC25+AC26</f>
        <v>9778836.56</v>
      </c>
      <c r="AD27" s="98">
        <f>AD25</f>
        <v>10028319.57</v>
      </c>
      <c r="AE27" s="97">
        <f>AD27/AC27*100</f>
        <v>102.55125452265459</v>
      </c>
      <c r="AF27" s="97">
        <f t="shared" si="24"/>
        <v>70.15966601201323</v>
      </c>
      <c r="AG27" s="95">
        <f>AG25+AG26</f>
        <v>12547440</v>
      </c>
      <c r="AH27" s="95">
        <f>AH25+AH26</f>
        <v>12611118</v>
      </c>
      <c r="AI27" s="95">
        <f>AI25+AI26</f>
        <v>4477702.8100000005</v>
      </c>
      <c r="AJ27" s="98">
        <f>AJ25</f>
        <v>5127315.97</v>
      </c>
      <c r="AK27" s="97">
        <f>AJ27/AI27*100</f>
        <v>114.50773281668506</v>
      </c>
      <c r="AL27" s="97">
        <f t="shared" si="25"/>
        <v>40.657108830477995</v>
      </c>
      <c r="AM27" s="95">
        <f>AM25+AM26</f>
        <v>26685182</v>
      </c>
      <c r="AN27" s="95">
        <f>AN25+AN26</f>
        <v>26904686</v>
      </c>
      <c r="AO27" s="95">
        <f>AO25+AO26</f>
        <v>14256539.370000001</v>
      </c>
      <c r="AP27" s="98">
        <f>AP26+AP25</f>
        <v>15155635.54</v>
      </c>
      <c r="AQ27" s="97">
        <f>AP27/AO27*100</f>
        <v>106.30655271006346</v>
      </c>
      <c r="AR27" s="97">
        <f t="shared" si="27"/>
        <v>56.330839690899936</v>
      </c>
      <c r="AS27" s="95">
        <f>AS25+AS26</f>
        <v>4130548</v>
      </c>
      <c r="AT27" s="95">
        <f>AT25+AT26</f>
        <v>4145749.5</v>
      </c>
      <c r="AU27" s="95">
        <f>AU25+AU26</f>
        <v>3210391.75</v>
      </c>
      <c r="AV27" s="96">
        <f>AV25+AV26</f>
        <v>3869988.06</v>
      </c>
      <c r="AW27" s="97">
        <f t="shared" si="8"/>
        <v>120.54566424798469</v>
      </c>
      <c r="AX27" s="97">
        <f t="shared" si="28"/>
        <v>93.34833327483969</v>
      </c>
      <c r="AY27" s="95">
        <f>AY25+AY26</f>
        <v>30938250.58</v>
      </c>
      <c r="AZ27" s="95">
        <f>AZ25+AZ26</f>
        <v>30938250.58</v>
      </c>
      <c r="BA27" s="95">
        <f>BA25+BA26</f>
        <v>15369889.04</v>
      </c>
      <c r="BB27" s="96">
        <f>BB25+BB26</f>
        <v>13410537.19</v>
      </c>
      <c r="BC27" s="97">
        <f t="shared" si="9"/>
        <v>87.25201044131936</v>
      </c>
      <c r="BD27" s="97">
        <f t="shared" si="29"/>
        <v>43.34613928904315</v>
      </c>
      <c r="BE27" s="95">
        <f>BE25+BE26</f>
        <v>35068798.58</v>
      </c>
      <c r="BF27" s="97">
        <f>BF25+BF26</f>
        <v>35084000.08</v>
      </c>
      <c r="BG27" s="97">
        <f>BG25+BG26</f>
        <v>18580280.79</v>
      </c>
      <c r="BH27" s="96">
        <f>BH26+BH25</f>
        <v>17280525.25</v>
      </c>
      <c r="BI27" s="97">
        <f t="shared" si="13"/>
        <v>93.00465071173987</v>
      </c>
      <c r="BJ27" s="97">
        <f t="shared" si="31"/>
        <v>49.25471785029137</v>
      </c>
      <c r="BK27" s="95">
        <f>BK25+BK26</f>
        <v>28457271.25</v>
      </c>
      <c r="BL27" s="95">
        <f>BL25+BL26</f>
        <v>28835586.019999996</v>
      </c>
      <c r="BM27" s="95">
        <f>BM25+BM26</f>
        <v>21382896.53</v>
      </c>
      <c r="BN27" s="98">
        <f>BN25+BN26</f>
        <v>22181717.55</v>
      </c>
      <c r="BO27" s="97">
        <f t="shared" si="14"/>
        <v>103.73579425443724</v>
      </c>
      <c r="BP27" s="97">
        <f t="shared" si="32"/>
        <v>76.92480234185302</v>
      </c>
      <c r="BQ27" s="95">
        <f>BQ25+BQ26</f>
        <v>1506289</v>
      </c>
      <c r="BR27" s="99">
        <f>BR25+BR26</f>
        <v>1506289</v>
      </c>
      <c r="BS27" s="99">
        <f>BS25+BS26</f>
        <v>1103718</v>
      </c>
      <c r="BT27" s="98">
        <f>BT26+BT25</f>
        <v>1200575.8199999998</v>
      </c>
      <c r="BU27" s="97">
        <f t="shared" si="15"/>
        <v>108.7755948530331</v>
      </c>
      <c r="BV27" s="97">
        <f t="shared" si="33"/>
        <v>79.70421479543434</v>
      </c>
      <c r="BW27" s="194">
        <f>BW26+BW25</f>
        <v>0</v>
      </c>
      <c r="BX27" s="197">
        <f>BX25+BX26</f>
        <v>213374437.76</v>
      </c>
      <c r="BY27" s="100">
        <f>BY25+BY26</f>
        <v>219134523.05</v>
      </c>
      <c r="BZ27" s="100">
        <f>BZ25+BZ26</f>
        <v>147711628.81</v>
      </c>
      <c r="CA27" s="98">
        <f>CA25+CA26</f>
        <v>150633369.91</v>
      </c>
      <c r="CB27" s="97">
        <f t="shared" si="19"/>
        <v>101.97800344058096</v>
      </c>
      <c r="CC27" s="187">
        <f t="shared" si="35"/>
        <v>68.74013633882322</v>
      </c>
    </row>
    <row r="28" spans="11:59" ht="20.25">
      <c r="K28" s="3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T28" s="1" t="s">
        <v>97</v>
      </c>
      <c r="BC28" s="4"/>
      <c r="BD28" s="4"/>
      <c r="BE28" s="4"/>
      <c r="BF28" s="4"/>
      <c r="BG28" s="4"/>
    </row>
    <row r="29" spans="6:59" ht="20.25">
      <c r="F29" s="3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BC29" s="4"/>
      <c r="BD29" s="4"/>
      <c r="BE29" s="4"/>
      <c r="BF29" s="4"/>
      <c r="BG29" s="4"/>
    </row>
  </sheetData>
  <sheetProtection/>
  <mergeCells count="16">
    <mergeCell ref="BX4:CC4"/>
    <mergeCell ref="C4:H4"/>
    <mergeCell ref="I4:N4"/>
    <mergeCell ref="O4:T4"/>
    <mergeCell ref="U4:Z4"/>
    <mergeCell ref="AA4:AF4"/>
    <mergeCell ref="AG4:AL4"/>
    <mergeCell ref="BE4:BJ4"/>
    <mergeCell ref="BK4:BP4"/>
    <mergeCell ref="BQ4:BV4"/>
    <mergeCell ref="B4:B5"/>
    <mergeCell ref="A4:A5"/>
    <mergeCell ref="F1:Y1"/>
    <mergeCell ref="AM4:AR4"/>
    <mergeCell ref="AS4:AX4"/>
    <mergeCell ref="AY4:BD4"/>
  </mergeCells>
  <printOptions horizontalCentered="1"/>
  <pageMargins left="0" right="0" top="0" bottom="0" header="0" footer="0"/>
  <pageSetup fitToWidth="6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9"/>
  <sheetViews>
    <sheetView zoomScalePageLayoutView="0" workbookViewId="0" topLeftCell="A1">
      <pane xSplit="2" ySplit="5" topLeftCell="BN12" activePane="bottomRight" state="frozen"/>
      <selection pane="topLeft" activeCell="A4" sqref="A4"/>
      <selection pane="topRight" activeCell="C4" sqref="C4"/>
      <selection pane="bottomLeft" activeCell="A6" sqref="A6"/>
      <selection pane="bottomRight" activeCell="CA24" sqref="CA24"/>
    </sheetView>
  </sheetViews>
  <sheetFormatPr defaultColWidth="9.140625" defaultRowHeight="12.75"/>
  <cols>
    <col min="1" max="1" width="4.7109375" style="1" customWidth="1"/>
    <col min="2" max="2" width="14.8515625" style="1" customWidth="1"/>
    <col min="3" max="5" width="14.140625" style="1" customWidth="1"/>
    <col min="6" max="6" width="14.140625" style="2" customWidth="1"/>
    <col min="7" max="8" width="6.421875" style="1" customWidth="1"/>
    <col min="9" max="11" width="12.7109375" style="1" customWidth="1"/>
    <col min="12" max="12" width="12.7109375" style="2" customWidth="1"/>
    <col min="13" max="14" width="6.28125" style="1" customWidth="1"/>
    <col min="15" max="17" width="13.421875" style="1" customWidth="1"/>
    <col min="18" max="18" width="13.421875" style="2" customWidth="1"/>
    <col min="19" max="20" width="6.8515625" style="1" customWidth="1"/>
    <col min="21" max="23" width="14.00390625" style="1" customWidth="1"/>
    <col min="24" max="24" width="14.00390625" style="2" customWidth="1"/>
    <col min="25" max="26" width="6.57421875" style="1" customWidth="1"/>
    <col min="27" max="30" width="13.421875" style="1" customWidth="1"/>
    <col min="31" max="32" width="6.57421875" style="1" customWidth="1"/>
    <col min="33" max="36" width="13.00390625" style="1" customWidth="1"/>
    <col min="37" max="38" width="7.140625" style="1" customWidth="1"/>
    <col min="39" max="42" width="12.8515625" style="1" customWidth="1"/>
    <col min="43" max="44" width="7.421875" style="1" customWidth="1"/>
    <col min="45" max="47" width="13.7109375" style="1" customWidth="1"/>
    <col min="48" max="48" width="13.7109375" style="2" customWidth="1"/>
    <col min="49" max="50" width="6.7109375" style="1" customWidth="1"/>
    <col min="51" max="53" width="13.421875" style="1" customWidth="1"/>
    <col min="54" max="54" width="13.421875" style="2" customWidth="1"/>
    <col min="55" max="56" width="6.8515625" style="1" bestFit="1" customWidth="1"/>
    <col min="57" max="59" width="13.140625" style="1" customWidth="1"/>
    <col min="60" max="60" width="13.140625" style="2" customWidth="1"/>
    <col min="61" max="62" width="7.28125" style="1" customWidth="1"/>
    <col min="63" max="65" width="14.00390625" style="1" customWidth="1"/>
    <col min="66" max="66" width="14.00390625" style="2" customWidth="1"/>
    <col min="67" max="68" width="7.421875" style="1" customWidth="1"/>
    <col min="69" max="71" width="11.57421875" style="1" customWidth="1"/>
    <col min="72" max="72" width="11.57421875" style="2" customWidth="1"/>
    <col min="73" max="74" width="6.7109375" style="1" customWidth="1"/>
    <col min="75" max="77" width="14.7109375" style="1" customWidth="1"/>
    <col min="78" max="78" width="14.7109375" style="2" customWidth="1"/>
    <col min="79" max="80" width="7.00390625" style="1" customWidth="1"/>
    <col min="81" max="16384" width="9.140625" style="1" customWidth="1"/>
  </cols>
  <sheetData>
    <row r="1" spans="1:79" ht="16.5" customHeight="1" hidden="1">
      <c r="A1" s="7"/>
      <c r="B1" s="275" t="s">
        <v>33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8"/>
      <c r="AW1" s="7"/>
      <c r="AX1" s="7"/>
      <c r="AY1" s="7"/>
      <c r="AZ1" s="7"/>
      <c r="BA1" s="7"/>
      <c r="BB1" s="8"/>
      <c r="BC1" s="7"/>
      <c r="BD1" s="7"/>
      <c r="BE1" s="7"/>
      <c r="BF1" s="7"/>
      <c r="BG1" s="7"/>
      <c r="BH1" s="8"/>
      <c r="BI1" s="7"/>
      <c r="BJ1" s="7"/>
      <c r="BK1" s="7"/>
      <c r="BL1" s="7"/>
      <c r="BM1" s="7"/>
      <c r="BN1" s="8"/>
      <c r="BO1" s="7"/>
      <c r="BP1" s="7"/>
      <c r="BQ1" s="7"/>
      <c r="BR1" s="7"/>
      <c r="BS1" s="7"/>
      <c r="BT1" s="8"/>
      <c r="BU1" s="7"/>
      <c r="BV1" s="7"/>
      <c r="BW1" s="7"/>
      <c r="BX1" s="7"/>
      <c r="BY1" s="7"/>
      <c r="BZ1" s="8"/>
      <c r="CA1" s="7"/>
    </row>
    <row r="2" spans="1:79" ht="15" hidden="1">
      <c r="A2" s="10"/>
      <c r="B2" s="10"/>
      <c r="C2" s="10"/>
      <c r="D2" s="10"/>
      <c r="E2" s="10"/>
      <c r="F2" s="11"/>
      <c r="G2" s="10"/>
      <c r="H2" s="10"/>
      <c r="I2" s="10"/>
      <c r="J2" s="10"/>
      <c r="K2" s="10"/>
      <c r="L2" s="11"/>
      <c r="M2" s="10"/>
      <c r="N2" s="10"/>
      <c r="O2" s="10"/>
      <c r="P2" s="10"/>
      <c r="Q2" s="10"/>
      <c r="R2" s="11"/>
      <c r="S2" s="10"/>
      <c r="T2" s="10"/>
      <c r="U2" s="10"/>
      <c r="V2" s="10"/>
      <c r="W2" s="10"/>
      <c r="X2" s="11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1"/>
      <c r="AW2" s="10"/>
      <c r="AX2" s="10"/>
      <c r="AY2" s="10"/>
      <c r="AZ2" s="10"/>
      <c r="BA2" s="10"/>
      <c r="BB2" s="11"/>
      <c r="BC2" s="10"/>
      <c r="BD2" s="10"/>
      <c r="BE2" s="10"/>
      <c r="BF2" s="10"/>
      <c r="BG2" s="10"/>
      <c r="BH2" s="11"/>
      <c r="BI2" s="10"/>
      <c r="BJ2" s="10"/>
      <c r="BK2" s="10"/>
      <c r="BL2" s="10"/>
      <c r="BM2" s="10"/>
      <c r="BN2" s="11"/>
      <c r="BO2" s="10"/>
      <c r="BP2" s="10"/>
      <c r="BQ2" s="10"/>
      <c r="BR2" s="10"/>
      <c r="BS2" s="10"/>
      <c r="BT2" s="11"/>
      <c r="BU2" s="10"/>
      <c r="BV2" s="10"/>
      <c r="BW2" s="10"/>
      <c r="BX2" s="10"/>
      <c r="BY2" s="10"/>
      <c r="BZ2" s="11"/>
      <c r="CA2" s="10"/>
    </row>
    <row r="3" spans="1:79" ht="15" hidden="1">
      <c r="A3" s="83"/>
      <c r="B3" s="83"/>
      <c r="C3" s="83"/>
      <c r="D3" s="83"/>
      <c r="E3" s="83"/>
      <c r="F3" s="84"/>
      <c r="G3" s="83"/>
      <c r="H3" s="83"/>
      <c r="I3" s="83"/>
      <c r="J3" s="83"/>
      <c r="K3" s="83"/>
      <c r="L3" s="84"/>
      <c r="M3" s="83"/>
      <c r="N3" s="83"/>
      <c r="O3" s="83"/>
      <c r="P3" s="83"/>
      <c r="Q3" s="83"/>
      <c r="R3" s="84"/>
      <c r="S3" s="83"/>
      <c r="T3" s="83"/>
      <c r="U3" s="83"/>
      <c r="V3" s="83"/>
      <c r="W3" s="83"/>
      <c r="X3" s="84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4"/>
      <c r="AW3" s="83"/>
      <c r="AX3" s="83"/>
      <c r="AY3" s="83"/>
      <c r="AZ3" s="83"/>
      <c r="BA3" s="83"/>
      <c r="BB3" s="84"/>
      <c r="BC3" s="83"/>
      <c r="BD3" s="83"/>
      <c r="BE3" s="83"/>
      <c r="BF3" s="83"/>
      <c r="BG3" s="83"/>
      <c r="BH3" s="84"/>
      <c r="BI3" s="83"/>
      <c r="BJ3" s="83"/>
      <c r="BK3" s="83"/>
      <c r="BL3" s="83"/>
      <c r="BM3" s="83"/>
      <c r="BN3" s="84"/>
      <c r="BO3" s="83"/>
      <c r="BP3" s="83"/>
      <c r="BQ3" s="83"/>
      <c r="BR3" s="83"/>
      <c r="BS3" s="83"/>
      <c r="BT3" s="84"/>
      <c r="BU3" s="83"/>
      <c r="BV3" s="83"/>
      <c r="BW3" s="83"/>
      <c r="BX3" s="83"/>
      <c r="BY3" s="83"/>
      <c r="BZ3" s="84"/>
      <c r="CA3" s="83"/>
    </row>
    <row r="4" spans="1:80" s="5" customFormat="1" ht="42.75" customHeight="1" thickBot="1">
      <c r="A4" s="265" t="s">
        <v>31</v>
      </c>
      <c r="B4" s="263" t="s">
        <v>30</v>
      </c>
      <c r="C4" s="268" t="s">
        <v>8</v>
      </c>
      <c r="D4" s="269"/>
      <c r="E4" s="269"/>
      <c r="F4" s="269"/>
      <c r="G4" s="269"/>
      <c r="H4" s="270"/>
      <c r="I4" s="268" t="s">
        <v>9</v>
      </c>
      <c r="J4" s="269"/>
      <c r="K4" s="269"/>
      <c r="L4" s="269"/>
      <c r="M4" s="269"/>
      <c r="N4" s="270"/>
      <c r="O4" s="268" t="s">
        <v>32</v>
      </c>
      <c r="P4" s="269"/>
      <c r="Q4" s="269"/>
      <c r="R4" s="269"/>
      <c r="S4" s="269"/>
      <c r="T4" s="270"/>
      <c r="U4" s="274" t="s">
        <v>41</v>
      </c>
      <c r="V4" s="269"/>
      <c r="W4" s="269"/>
      <c r="X4" s="269"/>
      <c r="Y4" s="269"/>
      <c r="Z4" s="270"/>
      <c r="AA4" s="274" t="s">
        <v>34</v>
      </c>
      <c r="AB4" s="269"/>
      <c r="AC4" s="269"/>
      <c r="AD4" s="269"/>
      <c r="AE4" s="269"/>
      <c r="AF4" s="270"/>
      <c r="AG4" s="274" t="s">
        <v>35</v>
      </c>
      <c r="AH4" s="269"/>
      <c r="AI4" s="269"/>
      <c r="AJ4" s="269"/>
      <c r="AK4" s="269"/>
      <c r="AL4" s="270"/>
      <c r="AM4" s="274" t="s">
        <v>87</v>
      </c>
      <c r="AN4" s="269"/>
      <c r="AO4" s="269"/>
      <c r="AP4" s="269"/>
      <c r="AQ4" s="269"/>
      <c r="AR4" s="270"/>
      <c r="AS4" s="268" t="s">
        <v>40</v>
      </c>
      <c r="AT4" s="269"/>
      <c r="AU4" s="269"/>
      <c r="AV4" s="269"/>
      <c r="AW4" s="269"/>
      <c r="AX4" s="270"/>
      <c r="AY4" s="274" t="s">
        <v>42</v>
      </c>
      <c r="AZ4" s="269"/>
      <c r="BA4" s="269"/>
      <c r="BB4" s="269"/>
      <c r="BC4" s="269"/>
      <c r="BD4" s="270"/>
      <c r="BE4" s="274" t="s">
        <v>37</v>
      </c>
      <c r="BF4" s="269"/>
      <c r="BG4" s="269"/>
      <c r="BH4" s="269"/>
      <c r="BI4" s="269"/>
      <c r="BJ4" s="270"/>
      <c r="BK4" s="274" t="s">
        <v>4</v>
      </c>
      <c r="BL4" s="269"/>
      <c r="BM4" s="269"/>
      <c r="BN4" s="269"/>
      <c r="BO4" s="269"/>
      <c r="BP4" s="270"/>
      <c r="BQ4" s="274" t="s">
        <v>43</v>
      </c>
      <c r="BR4" s="269"/>
      <c r="BS4" s="269"/>
      <c r="BT4" s="269"/>
      <c r="BU4" s="269"/>
      <c r="BV4" s="277"/>
      <c r="BW4" s="278" t="s">
        <v>44</v>
      </c>
      <c r="BX4" s="272"/>
      <c r="BY4" s="272"/>
      <c r="BZ4" s="272"/>
      <c r="CA4" s="272"/>
      <c r="CB4" s="273"/>
    </row>
    <row r="5" spans="1:80" s="5" customFormat="1" ht="90.75" customHeight="1" thickBot="1">
      <c r="A5" s="266"/>
      <c r="B5" s="264"/>
      <c r="C5" s="117" t="str">
        <f>налоговые!C5</f>
        <v>Утверждено на 2018 год</v>
      </c>
      <c r="D5" s="117" t="str">
        <f>налоговые!D5</f>
        <v>Уточненный план на 2018 год</v>
      </c>
      <c r="E5" s="117" t="str">
        <f>налоговые!E5</f>
        <v>План 9-ти месяцев</v>
      </c>
      <c r="F5" s="118" t="str">
        <f>налоговые!F5</f>
        <v>факт на 01.10.18</v>
      </c>
      <c r="G5" s="117" t="str">
        <f>налоговые!BI5</f>
        <v>% исп. к 9 мес.</v>
      </c>
      <c r="H5" s="117" t="str">
        <f>налоговые!H5</f>
        <v>% исп. к уточн. плану</v>
      </c>
      <c r="I5" s="117" t="str">
        <f>C5</f>
        <v>Утверждено на 2018 год</v>
      </c>
      <c r="J5" s="117" t="str">
        <f>D5</f>
        <v>Уточненный план на 2018 год</v>
      </c>
      <c r="K5" s="117" t="str">
        <f>E5</f>
        <v>План 9-ти месяцев</v>
      </c>
      <c r="L5" s="118" t="str">
        <f>F5</f>
        <v>факт на 01.10.18</v>
      </c>
      <c r="M5" s="117" t="str">
        <f>G5</f>
        <v>% исп. к 9 мес.</v>
      </c>
      <c r="N5" s="117" t="str">
        <f>налоговые!H5</f>
        <v>% исп. к уточн. плану</v>
      </c>
      <c r="O5" s="117" t="str">
        <f>I5</f>
        <v>Утверждено на 2018 год</v>
      </c>
      <c r="P5" s="117" t="str">
        <f>D5</f>
        <v>Уточненный план на 2018 год</v>
      </c>
      <c r="Q5" s="117" t="str">
        <f>E5</f>
        <v>План 9-ти месяцев</v>
      </c>
      <c r="R5" s="118" t="str">
        <f>L5</f>
        <v>факт на 01.10.18</v>
      </c>
      <c r="S5" s="117" t="str">
        <f>M5</f>
        <v>% исп. к 9 мес.</v>
      </c>
      <c r="T5" s="117" t="str">
        <f>налоговые!H5</f>
        <v>% исп. к уточн. плану</v>
      </c>
      <c r="U5" s="117" t="str">
        <f>O5</f>
        <v>Утверждено на 2018 год</v>
      </c>
      <c r="V5" s="117" t="str">
        <f>D5</f>
        <v>Уточненный план на 2018 год</v>
      </c>
      <c r="W5" s="117" t="str">
        <f>E5</f>
        <v>План 9-ти месяцев</v>
      </c>
      <c r="X5" s="118" t="str">
        <f>R5</f>
        <v>факт на 01.10.18</v>
      </c>
      <c r="Y5" s="117" t="str">
        <f>S5</f>
        <v>% исп. к 9 мес.</v>
      </c>
      <c r="Z5" s="117" t="str">
        <f>налоговые!H5</f>
        <v>% исп. к уточн. плану</v>
      </c>
      <c r="AA5" s="117" t="str">
        <f>U5</f>
        <v>Утверждено на 2018 год</v>
      </c>
      <c r="AB5" s="117" t="str">
        <f>D5</f>
        <v>Уточненный план на 2018 год</v>
      </c>
      <c r="AC5" s="117" t="str">
        <f>E5</f>
        <v>План 9-ти месяцев</v>
      </c>
      <c r="AD5" s="118" t="str">
        <f>X5</f>
        <v>факт на 01.10.18</v>
      </c>
      <c r="AE5" s="117" t="str">
        <f>Y5</f>
        <v>% исп. к 9 мес.</v>
      </c>
      <c r="AF5" s="117" t="str">
        <f>налоговые!H5</f>
        <v>% исп. к уточн. плану</v>
      </c>
      <c r="AG5" s="117" t="str">
        <f>AA5</f>
        <v>Утверждено на 2018 год</v>
      </c>
      <c r="AH5" s="117" t="str">
        <f>D5</f>
        <v>Уточненный план на 2018 год</v>
      </c>
      <c r="AI5" s="117" t="str">
        <f>E5</f>
        <v>План 9-ти месяцев</v>
      </c>
      <c r="AJ5" s="118" t="str">
        <f>AD5</f>
        <v>факт на 01.10.18</v>
      </c>
      <c r="AK5" s="117" t="str">
        <f>AE5</f>
        <v>% исп. к 9 мес.</v>
      </c>
      <c r="AL5" s="117" t="str">
        <f>налоговые!H5</f>
        <v>% исп. к уточн. плану</v>
      </c>
      <c r="AM5" s="117" t="str">
        <f>AG5</f>
        <v>Утверждено на 2018 год</v>
      </c>
      <c r="AN5" s="117" t="str">
        <f>D5</f>
        <v>Уточненный план на 2018 год</v>
      </c>
      <c r="AO5" s="117" t="str">
        <f>E5</f>
        <v>План 9-ти месяцев</v>
      </c>
      <c r="AP5" s="119" t="str">
        <f>F5</f>
        <v>факт на 01.10.18</v>
      </c>
      <c r="AQ5" s="117" t="str">
        <f>G5</f>
        <v>% исп. к 9 мес.</v>
      </c>
      <c r="AR5" s="117" t="str">
        <f>H5</f>
        <v>% исп. к уточн. плану</v>
      </c>
      <c r="AS5" s="117" t="str">
        <f>AM5</f>
        <v>Утверждено на 2018 год</v>
      </c>
      <c r="AT5" s="117" t="str">
        <f>D5</f>
        <v>Уточненный план на 2018 год</v>
      </c>
      <c r="AU5" s="117" t="str">
        <f>E5</f>
        <v>План 9-ти месяцев</v>
      </c>
      <c r="AV5" s="118" t="str">
        <f>AJ5</f>
        <v>факт на 01.10.18</v>
      </c>
      <c r="AW5" s="117" t="str">
        <f>AK5</f>
        <v>% исп. к 9 мес.</v>
      </c>
      <c r="AX5" s="117" t="str">
        <f>налоговые!H5</f>
        <v>% исп. к уточн. плану</v>
      </c>
      <c r="AY5" s="117" t="str">
        <f>AS5</f>
        <v>Утверждено на 2018 год</v>
      </c>
      <c r="AZ5" s="117" t="str">
        <f>D5</f>
        <v>Уточненный план на 2018 год</v>
      </c>
      <c r="BA5" s="117" t="str">
        <f>E5</f>
        <v>План 9-ти месяцев</v>
      </c>
      <c r="BB5" s="118" t="str">
        <f>AV5</f>
        <v>факт на 01.10.18</v>
      </c>
      <c r="BC5" s="117" t="str">
        <f>AW5</f>
        <v>% исп. к 9 мес.</v>
      </c>
      <c r="BD5" s="117" t="str">
        <f>налоговые!H5</f>
        <v>% исп. к уточн. плану</v>
      </c>
      <c r="BE5" s="117" t="str">
        <f>AY5</f>
        <v>Утверждено на 2018 год</v>
      </c>
      <c r="BF5" s="117" t="str">
        <f>D5</f>
        <v>Уточненный план на 2018 год</v>
      </c>
      <c r="BG5" s="117" t="str">
        <f>E5</f>
        <v>План 9-ти месяцев</v>
      </c>
      <c r="BH5" s="118" t="str">
        <f>BB5</f>
        <v>факт на 01.10.18</v>
      </c>
      <c r="BI5" s="117" t="str">
        <f>BC5</f>
        <v>% исп. к 9 мес.</v>
      </c>
      <c r="BJ5" s="117" t="str">
        <f>налоговые!H5</f>
        <v>% исп. к уточн. плану</v>
      </c>
      <c r="BK5" s="117" t="str">
        <f>BE5</f>
        <v>Утверждено на 2018 год</v>
      </c>
      <c r="BL5" s="117" t="str">
        <f>D5</f>
        <v>Уточненный план на 2018 год</v>
      </c>
      <c r="BM5" s="117" t="str">
        <f>E5</f>
        <v>План 9-ти месяцев</v>
      </c>
      <c r="BN5" s="118" t="str">
        <f>BH5</f>
        <v>факт на 01.10.18</v>
      </c>
      <c r="BO5" s="117" t="str">
        <f>BI5</f>
        <v>% исп. к 9 мес.</v>
      </c>
      <c r="BP5" s="117" t="str">
        <f>налоговые!H5</f>
        <v>% исп. к уточн. плану</v>
      </c>
      <c r="BQ5" s="117" t="str">
        <f>BK5</f>
        <v>Утверждено на 2018 год</v>
      </c>
      <c r="BR5" s="117" t="str">
        <f>D5</f>
        <v>Уточненный план на 2018 год</v>
      </c>
      <c r="BS5" s="117" t="str">
        <f>E5</f>
        <v>План 9-ти месяцев</v>
      </c>
      <c r="BT5" s="118" t="str">
        <f>BN5</f>
        <v>факт на 01.10.18</v>
      </c>
      <c r="BU5" s="117" t="str">
        <f>BO5</f>
        <v>% исп. к 9 мес.</v>
      </c>
      <c r="BV5" s="184" t="str">
        <f>налоговые!H5</f>
        <v>% исп. к уточн. плану</v>
      </c>
      <c r="BW5" s="249" t="str">
        <f>BQ5</f>
        <v>Утверждено на 2018 год</v>
      </c>
      <c r="BX5" s="244" t="str">
        <f>D5</f>
        <v>Уточненный план на 2018 год</v>
      </c>
      <c r="BY5" s="244" t="str">
        <f>E5</f>
        <v>План 9-ти месяцев</v>
      </c>
      <c r="BZ5" s="250" t="str">
        <f>BN5</f>
        <v>факт на 01.10.18</v>
      </c>
      <c r="CA5" s="244" t="str">
        <f>BU5</f>
        <v>% исп. к 9 мес.</v>
      </c>
      <c r="CB5" s="245" t="str">
        <f>налоговые!H5</f>
        <v>% исп. к уточн. плану</v>
      </c>
    </row>
    <row r="6" spans="1:80" s="20" customFormat="1" ht="20.25" customHeight="1">
      <c r="A6" s="110">
        <v>1</v>
      </c>
      <c r="B6" s="111" t="s">
        <v>10</v>
      </c>
      <c r="C6" s="112"/>
      <c r="D6" s="112"/>
      <c r="E6" s="112"/>
      <c r="F6" s="113">
        <v>186.19</v>
      </c>
      <c r="G6" s="114"/>
      <c r="H6" s="114"/>
      <c r="I6" s="112"/>
      <c r="J6" s="112"/>
      <c r="K6" s="112"/>
      <c r="L6" s="113"/>
      <c r="M6" s="114"/>
      <c r="N6" s="114"/>
      <c r="O6" s="114"/>
      <c r="P6" s="114"/>
      <c r="Q6" s="114"/>
      <c r="R6" s="113"/>
      <c r="S6" s="114"/>
      <c r="T6" s="114"/>
      <c r="U6" s="112">
        <v>4000</v>
      </c>
      <c r="V6" s="112">
        <v>4000</v>
      </c>
      <c r="W6" s="112">
        <v>3000</v>
      </c>
      <c r="X6" s="113">
        <v>2910</v>
      </c>
      <c r="Y6" s="16">
        <f>X6/W6*100</f>
        <v>97</v>
      </c>
      <c r="Z6" s="114">
        <f>X6/V6*100</f>
        <v>72.75</v>
      </c>
      <c r="AA6" s="112">
        <v>234000</v>
      </c>
      <c r="AB6" s="114">
        <v>234000</v>
      </c>
      <c r="AC6" s="114">
        <v>0</v>
      </c>
      <c r="AD6" s="113">
        <v>0</v>
      </c>
      <c r="AE6" s="114">
        <v>0</v>
      </c>
      <c r="AF6" s="114">
        <f>AD6/AB6*100</f>
        <v>0</v>
      </c>
      <c r="AG6" s="114"/>
      <c r="AH6" s="114"/>
      <c r="AI6" s="114"/>
      <c r="AJ6" s="113"/>
      <c r="AK6" s="114"/>
      <c r="AL6" s="114"/>
      <c r="AM6" s="114"/>
      <c r="AN6" s="114"/>
      <c r="AO6" s="114"/>
      <c r="AP6" s="215"/>
      <c r="AQ6" s="114"/>
      <c r="AR6" s="114"/>
      <c r="AS6" s="112">
        <f>AA6+AG6+AM6</f>
        <v>234000</v>
      </c>
      <c r="AT6" s="112">
        <f>AB6+AH6+AN6</f>
        <v>234000</v>
      </c>
      <c r="AU6" s="112">
        <f>AC6+AI6+AO6</f>
        <v>0</v>
      </c>
      <c r="AV6" s="113">
        <f>AJ6+AD6+AP6</f>
        <v>0</v>
      </c>
      <c r="AW6" s="114"/>
      <c r="AX6" s="114">
        <f>AV6/AT6*100</f>
        <v>0</v>
      </c>
      <c r="AY6" s="112">
        <v>80000</v>
      </c>
      <c r="AZ6" s="112">
        <v>80000</v>
      </c>
      <c r="BA6" s="112">
        <v>32665</v>
      </c>
      <c r="BB6" s="113">
        <v>32664.93</v>
      </c>
      <c r="BC6" s="112">
        <f aca="true" t="shared" si="0" ref="BC6:BC14">BB6/BA6*100</f>
        <v>99.99978570335222</v>
      </c>
      <c r="BD6" s="112">
        <f aca="true" t="shared" si="1" ref="BD6:BD14">BB6/AZ6*100</f>
        <v>40.8311625</v>
      </c>
      <c r="BE6" s="112">
        <v>490000</v>
      </c>
      <c r="BF6" s="114">
        <v>490000</v>
      </c>
      <c r="BG6" s="114">
        <v>295888</v>
      </c>
      <c r="BH6" s="113">
        <v>297976.81</v>
      </c>
      <c r="BI6" s="114">
        <f>BH6/BG6*100</f>
        <v>100.70594616882063</v>
      </c>
      <c r="BJ6" s="114">
        <f>BH6/BF6*100</f>
        <v>60.81159387755102</v>
      </c>
      <c r="BK6" s="112"/>
      <c r="BL6" s="114"/>
      <c r="BM6" s="114"/>
      <c r="BN6" s="113">
        <v>2910</v>
      </c>
      <c r="BO6" s="114"/>
      <c r="BP6" s="114"/>
      <c r="BQ6" s="112"/>
      <c r="BR6" s="114"/>
      <c r="BS6" s="114"/>
      <c r="BT6" s="113"/>
      <c r="BU6" s="114"/>
      <c r="BV6" s="179"/>
      <c r="BW6" s="251">
        <f>C6+I6+O6+U6+AS6+AY6+BE6+BK6+BQ6</f>
        <v>808000</v>
      </c>
      <c r="BX6" s="112">
        <f aca="true" t="shared" si="2" ref="BX6:BY13">D6+J6+P6+V6+AT6+AZ6+BF6+BL6+BR6</f>
        <v>808000</v>
      </c>
      <c r="BY6" s="112">
        <f t="shared" si="2"/>
        <v>331553</v>
      </c>
      <c r="BZ6" s="113">
        <f aca="true" t="shared" si="3" ref="BZ6:BZ13">F6+L6+X6+AV6+BB6+BH6+BN6+BT6</f>
        <v>336647.93</v>
      </c>
      <c r="CA6" s="114">
        <f aca="true" t="shared" si="4" ref="CA6:CA27">BZ6/BY6*100</f>
        <v>101.53668644228826</v>
      </c>
      <c r="CB6" s="188">
        <f>BZ6/BX6*100</f>
        <v>41.664347772277225</v>
      </c>
    </row>
    <row r="7" spans="1:80" s="20" customFormat="1" ht="20.25" customHeight="1">
      <c r="A7" s="85">
        <v>2</v>
      </c>
      <c r="B7" s="14" t="s">
        <v>11</v>
      </c>
      <c r="C7" s="13"/>
      <c r="D7" s="13"/>
      <c r="E7" s="13"/>
      <c r="F7" s="15"/>
      <c r="G7" s="16"/>
      <c r="H7" s="16"/>
      <c r="I7" s="13">
        <v>21251</v>
      </c>
      <c r="J7" s="13">
        <v>21251</v>
      </c>
      <c r="K7" s="13">
        <v>18498.8</v>
      </c>
      <c r="L7" s="15">
        <v>17679.7</v>
      </c>
      <c r="M7" s="16">
        <f>L7/K7*100</f>
        <v>95.57214522023051</v>
      </c>
      <c r="N7" s="16">
        <f>L7/J7*100</f>
        <v>83.1946731918498</v>
      </c>
      <c r="O7" s="16"/>
      <c r="P7" s="16"/>
      <c r="Q7" s="16"/>
      <c r="R7" s="15"/>
      <c r="S7" s="16"/>
      <c r="T7" s="16"/>
      <c r="U7" s="13"/>
      <c r="V7" s="13"/>
      <c r="W7" s="13"/>
      <c r="X7" s="15"/>
      <c r="Y7" s="16"/>
      <c r="Z7" s="114"/>
      <c r="AA7" s="112"/>
      <c r="AB7" s="16">
        <v>958.15</v>
      </c>
      <c r="AC7" s="16">
        <v>958.15</v>
      </c>
      <c r="AD7" s="15">
        <v>958.15</v>
      </c>
      <c r="AE7" s="114">
        <f>AD7/AC7*100</f>
        <v>100</v>
      </c>
      <c r="AF7" s="114">
        <f>AD7/AB7*100</f>
        <v>100</v>
      </c>
      <c r="AG7" s="114"/>
      <c r="AH7" s="16"/>
      <c r="AI7" s="16"/>
      <c r="AJ7" s="15"/>
      <c r="AK7" s="16"/>
      <c r="AL7" s="16"/>
      <c r="AM7" s="16"/>
      <c r="AN7" s="16"/>
      <c r="AO7" s="16"/>
      <c r="AP7" s="19"/>
      <c r="AQ7" s="16"/>
      <c r="AR7" s="16"/>
      <c r="AS7" s="112">
        <f aca="true" t="shared" si="5" ref="AS7:AS26">AA7+AG7+AM7</f>
        <v>0</v>
      </c>
      <c r="AT7" s="13">
        <f aca="true" t="shared" si="6" ref="AT7:AT24">AB7+AH7</f>
        <v>958.15</v>
      </c>
      <c r="AU7" s="112">
        <f aca="true" t="shared" si="7" ref="AU7:AU24">AC7+AI7+AO7</f>
        <v>958.15</v>
      </c>
      <c r="AV7" s="113">
        <f aca="true" t="shared" si="8" ref="AV7:AV24">AJ7+AD7+AP7</f>
        <v>958.15</v>
      </c>
      <c r="AW7" s="16"/>
      <c r="AX7" s="114"/>
      <c r="AY7" s="112">
        <v>115050</v>
      </c>
      <c r="AZ7" s="13">
        <v>115050</v>
      </c>
      <c r="BA7" s="13">
        <v>52283</v>
      </c>
      <c r="BB7" s="15">
        <v>52283</v>
      </c>
      <c r="BC7" s="112">
        <f t="shared" si="0"/>
        <v>100</v>
      </c>
      <c r="BD7" s="112">
        <f t="shared" si="1"/>
        <v>45.44372012168622</v>
      </c>
      <c r="BE7" s="112">
        <v>23000</v>
      </c>
      <c r="BF7" s="13">
        <v>69790.69</v>
      </c>
      <c r="BG7" s="13">
        <v>51381.69</v>
      </c>
      <c r="BH7" s="15">
        <v>51381.69</v>
      </c>
      <c r="BI7" s="16">
        <f>BH7/BG7*100</f>
        <v>100</v>
      </c>
      <c r="BJ7" s="114">
        <f aca="true" t="shared" si="9" ref="BJ7:BJ27">BH7/BF7*100</f>
        <v>73.62255624639906</v>
      </c>
      <c r="BK7" s="112"/>
      <c r="BL7" s="16"/>
      <c r="BM7" s="16"/>
      <c r="BN7" s="15">
        <v>2910</v>
      </c>
      <c r="BO7" s="114"/>
      <c r="BP7" s="114"/>
      <c r="BQ7" s="112"/>
      <c r="BR7" s="16"/>
      <c r="BS7" s="16"/>
      <c r="BT7" s="15"/>
      <c r="BU7" s="16"/>
      <c r="BV7" s="180"/>
      <c r="BW7" s="252">
        <f aca="true" t="shared" si="10" ref="BW7:BW24">C7+I7+O7+U7+AS7+AY7+BE7+BK7+BQ7</f>
        <v>159301</v>
      </c>
      <c r="BX7" s="13">
        <f t="shared" si="2"/>
        <v>207049.84</v>
      </c>
      <c r="BY7" s="13">
        <f t="shared" si="2"/>
        <v>123121.64</v>
      </c>
      <c r="BZ7" s="15">
        <f t="shared" si="3"/>
        <v>125212.54000000001</v>
      </c>
      <c r="CA7" s="16">
        <f t="shared" si="4"/>
        <v>101.69823923722913</v>
      </c>
      <c r="CB7" s="185">
        <f aca="true" t="shared" si="11" ref="CB7:CB27">BZ7/BX7*100</f>
        <v>60.47458911342313</v>
      </c>
    </row>
    <row r="8" spans="1:80" s="20" customFormat="1" ht="20.25" customHeight="1">
      <c r="A8" s="85">
        <v>3</v>
      </c>
      <c r="B8" s="14" t="s">
        <v>12</v>
      </c>
      <c r="C8" s="13"/>
      <c r="D8" s="13"/>
      <c r="E8" s="13"/>
      <c r="F8" s="15"/>
      <c r="G8" s="16"/>
      <c r="H8" s="16"/>
      <c r="I8" s="13"/>
      <c r="J8" s="13"/>
      <c r="K8" s="13"/>
      <c r="L8" s="15"/>
      <c r="M8" s="16"/>
      <c r="N8" s="16"/>
      <c r="O8" s="16"/>
      <c r="P8" s="16"/>
      <c r="Q8" s="16"/>
      <c r="R8" s="15"/>
      <c r="S8" s="16"/>
      <c r="T8" s="16"/>
      <c r="U8" s="13">
        <v>193820</v>
      </c>
      <c r="V8" s="13">
        <v>193820</v>
      </c>
      <c r="W8" s="13">
        <v>96910</v>
      </c>
      <c r="X8" s="15">
        <v>0</v>
      </c>
      <c r="Y8" s="16"/>
      <c r="Z8" s="114">
        <f aca="true" t="shared" si="12" ref="Z8:Z27">X8/V8*100</f>
        <v>0</v>
      </c>
      <c r="AA8" s="112"/>
      <c r="AB8" s="16"/>
      <c r="AC8" s="16"/>
      <c r="AD8" s="15"/>
      <c r="AE8" s="114"/>
      <c r="AF8" s="114"/>
      <c r="AG8" s="114"/>
      <c r="AH8" s="16"/>
      <c r="AI8" s="16"/>
      <c r="AJ8" s="15"/>
      <c r="AK8" s="16"/>
      <c r="AL8" s="16"/>
      <c r="AM8" s="16"/>
      <c r="AN8" s="16"/>
      <c r="AO8" s="16"/>
      <c r="AP8" s="19"/>
      <c r="AQ8" s="16"/>
      <c r="AR8" s="16"/>
      <c r="AS8" s="112">
        <f t="shared" si="5"/>
        <v>0</v>
      </c>
      <c r="AT8" s="13">
        <f t="shared" si="6"/>
        <v>0</v>
      </c>
      <c r="AU8" s="112">
        <f t="shared" si="7"/>
        <v>0</v>
      </c>
      <c r="AV8" s="113">
        <f t="shared" si="8"/>
        <v>0</v>
      </c>
      <c r="AW8" s="16"/>
      <c r="AX8" s="114"/>
      <c r="AY8" s="112">
        <v>245700</v>
      </c>
      <c r="AZ8" s="13">
        <v>245700</v>
      </c>
      <c r="BA8" s="13">
        <v>245700</v>
      </c>
      <c r="BB8" s="15">
        <v>98470</v>
      </c>
      <c r="BC8" s="112">
        <f t="shared" si="0"/>
        <v>40.077330077330075</v>
      </c>
      <c r="BD8" s="112">
        <f t="shared" si="1"/>
        <v>40.077330077330075</v>
      </c>
      <c r="BE8" s="112">
        <v>34999.7</v>
      </c>
      <c r="BF8" s="16">
        <v>34999.7</v>
      </c>
      <c r="BG8" s="16">
        <v>26250</v>
      </c>
      <c r="BH8" s="15">
        <v>28049.02</v>
      </c>
      <c r="BI8" s="16">
        <f>BH8/BG8*100</f>
        <v>106.85340952380953</v>
      </c>
      <c r="BJ8" s="114">
        <f t="shared" si="9"/>
        <v>80.14074406352056</v>
      </c>
      <c r="BK8" s="112">
        <v>378314.77</v>
      </c>
      <c r="BL8" s="16">
        <v>16000</v>
      </c>
      <c r="BM8" s="16">
        <v>16000</v>
      </c>
      <c r="BN8" s="15">
        <v>15999.97</v>
      </c>
      <c r="BO8" s="114">
        <f>BN8/BM8*100</f>
        <v>99.99981249999999</v>
      </c>
      <c r="BP8" s="114">
        <f>BN8/BL8*100</f>
        <v>99.99981249999999</v>
      </c>
      <c r="BQ8" s="112"/>
      <c r="BR8" s="16"/>
      <c r="BS8" s="16"/>
      <c r="BT8" s="15"/>
      <c r="BU8" s="16"/>
      <c r="BV8" s="180"/>
      <c r="BW8" s="252">
        <f t="shared" si="10"/>
        <v>852834.47</v>
      </c>
      <c r="BX8" s="13">
        <f t="shared" si="2"/>
        <v>490519.7</v>
      </c>
      <c r="BY8" s="13">
        <f t="shared" si="2"/>
        <v>384860</v>
      </c>
      <c r="BZ8" s="15">
        <f t="shared" si="3"/>
        <v>142518.99</v>
      </c>
      <c r="CA8" s="16">
        <f t="shared" si="4"/>
        <v>37.03138543886088</v>
      </c>
      <c r="CB8" s="185">
        <f t="shared" si="11"/>
        <v>29.05469240073334</v>
      </c>
    </row>
    <row r="9" spans="1:80" s="20" customFormat="1" ht="20.25" customHeight="1">
      <c r="A9" s="85">
        <v>4</v>
      </c>
      <c r="B9" s="14" t="s">
        <v>13</v>
      </c>
      <c r="C9" s="13"/>
      <c r="D9" s="13"/>
      <c r="E9" s="13"/>
      <c r="F9" s="15"/>
      <c r="G9" s="16"/>
      <c r="H9" s="16"/>
      <c r="I9" s="13">
        <v>46456</v>
      </c>
      <c r="J9" s="13">
        <v>46456</v>
      </c>
      <c r="K9" s="13">
        <v>43274</v>
      </c>
      <c r="L9" s="15">
        <v>43274.79</v>
      </c>
      <c r="M9" s="16">
        <f>L9/K9*100</f>
        <v>100.00182557655867</v>
      </c>
      <c r="N9" s="16">
        <f aca="true" t="shared" si="13" ref="N9:N27">L9/J9*100</f>
        <v>93.15220854141553</v>
      </c>
      <c r="O9" s="16"/>
      <c r="P9" s="16"/>
      <c r="Q9" s="16"/>
      <c r="R9" s="15"/>
      <c r="S9" s="16"/>
      <c r="T9" s="16"/>
      <c r="U9" s="13">
        <v>31766</v>
      </c>
      <c r="V9" s="13">
        <v>31766</v>
      </c>
      <c r="W9" s="13">
        <v>31766</v>
      </c>
      <c r="X9" s="15">
        <v>61431.09</v>
      </c>
      <c r="Y9" s="16">
        <f>X9/W9*100</f>
        <v>193.38629352137505</v>
      </c>
      <c r="Z9" s="114">
        <f t="shared" si="12"/>
        <v>193.38629352137505</v>
      </c>
      <c r="AA9" s="112">
        <v>227880</v>
      </c>
      <c r="AB9" s="16">
        <v>227880</v>
      </c>
      <c r="AC9" s="16">
        <v>227880</v>
      </c>
      <c r="AD9" s="15">
        <v>0</v>
      </c>
      <c r="AE9" s="114">
        <v>0</v>
      </c>
      <c r="AF9" s="114">
        <f>AD9/AB9*100</f>
        <v>0</v>
      </c>
      <c r="AG9" s="114"/>
      <c r="AH9" s="16"/>
      <c r="AI9" s="16"/>
      <c r="AJ9" s="15"/>
      <c r="AK9" s="16"/>
      <c r="AL9" s="16"/>
      <c r="AM9" s="16"/>
      <c r="AN9" s="16"/>
      <c r="AO9" s="16"/>
      <c r="AP9" s="19"/>
      <c r="AQ9" s="16"/>
      <c r="AR9" s="16"/>
      <c r="AS9" s="112">
        <f t="shared" si="5"/>
        <v>227880</v>
      </c>
      <c r="AT9" s="13">
        <f t="shared" si="6"/>
        <v>227880</v>
      </c>
      <c r="AU9" s="112">
        <f t="shared" si="7"/>
        <v>227880</v>
      </c>
      <c r="AV9" s="113">
        <f t="shared" si="8"/>
        <v>0</v>
      </c>
      <c r="AW9" s="16"/>
      <c r="AX9" s="114">
        <f>AV9/AT9*100</f>
        <v>0</v>
      </c>
      <c r="AY9" s="112">
        <v>0</v>
      </c>
      <c r="AZ9" s="13">
        <v>210000</v>
      </c>
      <c r="BA9" s="13">
        <v>210000</v>
      </c>
      <c r="BB9" s="15">
        <v>211600</v>
      </c>
      <c r="BC9" s="112">
        <f t="shared" si="0"/>
        <v>100.76190476190476</v>
      </c>
      <c r="BD9" s="112">
        <f t="shared" si="1"/>
        <v>100.76190476190476</v>
      </c>
      <c r="BE9" s="112">
        <v>43399</v>
      </c>
      <c r="BF9" s="16">
        <v>43399</v>
      </c>
      <c r="BG9" s="13">
        <v>31579</v>
      </c>
      <c r="BH9" s="15">
        <v>28771.46</v>
      </c>
      <c r="BI9" s="16">
        <f>BH9/BG9*100</f>
        <v>91.10947148421418</v>
      </c>
      <c r="BJ9" s="114">
        <f t="shared" si="9"/>
        <v>66.29521417544183</v>
      </c>
      <c r="BK9" s="112"/>
      <c r="BL9" s="16"/>
      <c r="BM9" s="16"/>
      <c r="BN9" s="15"/>
      <c r="BO9" s="114"/>
      <c r="BP9" s="114"/>
      <c r="BQ9" s="112"/>
      <c r="BR9" s="16"/>
      <c r="BS9" s="16"/>
      <c r="BT9" s="15"/>
      <c r="BU9" s="16"/>
      <c r="BV9" s="180"/>
      <c r="BW9" s="252">
        <f t="shared" si="10"/>
        <v>349501</v>
      </c>
      <c r="BX9" s="13">
        <f t="shared" si="2"/>
        <v>559501</v>
      </c>
      <c r="BY9" s="13">
        <f t="shared" si="2"/>
        <v>544499</v>
      </c>
      <c r="BZ9" s="15">
        <f t="shared" si="3"/>
        <v>345077.34</v>
      </c>
      <c r="CA9" s="16">
        <f t="shared" si="4"/>
        <v>63.37520179100421</v>
      </c>
      <c r="CB9" s="185">
        <f t="shared" si="11"/>
        <v>61.67591121374225</v>
      </c>
    </row>
    <row r="10" spans="1:80" s="20" customFormat="1" ht="20.25" customHeight="1">
      <c r="A10" s="85">
        <v>5</v>
      </c>
      <c r="B10" s="14" t="s">
        <v>14</v>
      </c>
      <c r="C10" s="13"/>
      <c r="D10" s="13"/>
      <c r="E10" s="13"/>
      <c r="F10" s="15"/>
      <c r="G10" s="16"/>
      <c r="H10" s="16"/>
      <c r="I10" s="13"/>
      <c r="J10" s="13"/>
      <c r="K10" s="13"/>
      <c r="L10" s="15"/>
      <c r="M10" s="16"/>
      <c r="N10" s="16"/>
      <c r="O10" s="16"/>
      <c r="P10" s="16"/>
      <c r="Q10" s="16"/>
      <c r="R10" s="15"/>
      <c r="S10" s="16"/>
      <c r="T10" s="16"/>
      <c r="U10" s="13">
        <v>6000</v>
      </c>
      <c r="V10" s="13">
        <v>6000</v>
      </c>
      <c r="W10" s="13">
        <v>0</v>
      </c>
      <c r="X10" s="15">
        <v>0</v>
      </c>
      <c r="Y10" s="16">
        <v>0</v>
      </c>
      <c r="Z10" s="114">
        <f t="shared" si="12"/>
        <v>0</v>
      </c>
      <c r="AA10" s="112"/>
      <c r="AB10" s="16"/>
      <c r="AC10" s="16"/>
      <c r="AD10" s="15"/>
      <c r="AE10" s="16"/>
      <c r="AF10" s="114"/>
      <c r="AG10" s="114"/>
      <c r="AH10" s="16"/>
      <c r="AI10" s="16"/>
      <c r="AJ10" s="15"/>
      <c r="AK10" s="16"/>
      <c r="AL10" s="16"/>
      <c r="AM10" s="16"/>
      <c r="AN10" s="16"/>
      <c r="AO10" s="16"/>
      <c r="AP10" s="19"/>
      <c r="AQ10" s="16"/>
      <c r="AR10" s="16"/>
      <c r="AS10" s="112">
        <f t="shared" si="5"/>
        <v>0</v>
      </c>
      <c r="AT10" s="13">
        <f t="shared" si="6"/>
        <v>0</v>
      </c>
      <c r="AU10" s="112">
        <f t="shared" si="7"/>
        <v>0</v>
      </c>
      <c r="AV10" s="113">
        <f t="shared" si="8"/>
        <v>0</v>
      </c>
      <c r="AW10" s="16"/>
      <c r="AX10" s="114"/>
      <c r="AY10" s="112">
        <v>180000</v>
      </c>
      <c r="AZ10" s="13">
        <v>180000</v>
      </c>
      <c r="BA10" s="13">
        <v>121388</v>
      </c>
      <c r="BB10" s="15">
        <v>85415</v>
      </c>
      <c r="BC10" s="112">
        <f t="shared" si="0"/>
        <v>70.36527498599531</v>
      </c>
      <c r="BD10" s="112">
        <f t="shared" si="1"/>
        <v>47.452777777777776</v>
      </c>
      <c r="BE10" s="112">
        <v>43443</v>
      </c>
      <c r="BF10" s="16">
        <v>43443</v>
      </c>
      <c r="BG10" s="13">
        <v>17675.25</v>
      </c>
      <c r="BH10" s="15">
        <v>6814.25</v>
      </c>
      <c r="BI10" s="16">
        <f>BH10/BG10*100</f>
        <v>38.55249572141837</v>
      </c>
      <c r="BJ10" s="114">
        <f t="shared" si="9"/>
        <v>15.685495937205074</v>
      </c>
      <c r="BK10" s="112"/>
      <c r="BL10" s="16"/>
      <c r="BM10" s="16"/>
      <c r="BN10" s="15"/>
      <c r="BO10" s="114"/>
      <c r="BP10" s="114"/>
      <c r="BQ10" s="112"/>
      <c r="BR10" s="16"/>
      <c r="BS10" s="16"/>
      <c r="BT10" s="15"/>
      <c r="BU10" s="16"/>
      <c r="BV10" s="180"/>
      <c r="BW10" s="252">
        <f t="shared" si="10"/>
        <v>229443</v>
      </c>
      <c r="BX10" s="13">
        <f t="shared" si="2"/>
        <v>229443</v>
      </c>
      <c r="BY10" s="13">
        <f t="shared" si="2"/>
        <v>139063.25</v>
      </c>
      <c r="BZ10" s="15">
        <f t="shared" si="3"/>
        <v>92229.25</v>
      </c>
      <c r="CA10" s="16">
        <f t="shared" si="4"/>
        <v>66.32179961276613</v>
      </c>
      <c r="CB10" s="185">
        <f t="shared" si="11"/>
        <v>40.197020610783504</v>
      </c>
    </row>
    <row r="11" spans="1:80" s="20" customFormat="1" ht="20.25" customHeight="1">
      <c r="A11" s="85">
        <v>6</v>
      </c>
      <c r="B11" s="14" t="s">
        <v>15</v>
      </c>
      <c r="C11" s="13">
        <v>1616</v>
      </c>
      <c r="D11" s="13">
        <v>1616</v>
      </c>
      <c r="E11" s="13">
        <v>1212</v>
      </c>
      <c r="F11" s="15">
        <v>807.9</v>
      </c>
      <c r="G11" s="16">
        <f>F11/E11*100</f>
        <v>66.65841584158414</v>
      </c>
      <c r="H11" s="16">
        <f>F11/D11*100</f>
        <v>49.993811881188115</v>
      </c>
      <c r="I11" s="13">
        <v>76701</v>
      </c>
      <c r="J11" s="13">
        <v>76701</v>
      </c>
      <c r="K11" s="13">
        <v>57525</v>
      </c>
      <c r="L11" s="15">
        <v>80954.54</v>
      </c>
      <c r="M11" s="16">
        <f aca="true" t="shared" si="14" ref="M11:M21">L11/K11*100</f>
        <v>140.72931768796175</v>
      </c>
      <c r="N11" s="16">
        <f t="shared" si="13"/>
        <v>105.54561218237049</v>
      </c>
      <c r="O11" s="16"/>
      <c r="P11" s="16"/>
      <c r="Q11" s="16"/>
      <c r="R11" s="15"/>
      <c r="S11" s="16"/>
      <c r="T11" s="16"/>
      <c r="U11" s="13">
        <v>25316</v>
      </c>
      <c r="V11" s="13">
        <v>25316</v>
      </c>
      <c r="W11" s="13">
        <v>18900</v>
      </c>
      <c r="X11" s="15">
        <v>23075.02</v>
      </c>
      <c r="Y11" s="16">
        <f aca="true" t="shared" si="15" ref="Y11:Y21">X11/W11*100</f>
        <v>122.0900529100529</v>
      </c>
      <c r="Z11" s="114">
        <f t="shared" si="12"/>
        <v>91.14796966345395</v>
      </c>
      <c r="AA11" s="112"/>
      <c r="AB11" s="16"/>
      <c r="AC11" s="16"/>
      <c r="AD11" s="15"/>
      <c r="AE11" s="16"/>
      <c r="AF11" s="114"/>
      <c r="AG11" s="114"/>
      <c r="AH11" s="16"/>
      <c r="AI11" s="16"/>
      <c r="AJ11" s="15"/>
      <c r="AK11" s="16"/>
      <c r="AL11" s="16"/>
      <c r="AM11" s="16"/>
      <c r="AN11" s="16"/>
      <c r="AO11" s="16"/>
      <c r="AP11" s="19"/>
      <c r="AQ11" s="16"/>
      <c r="AR11" s="16"/>
      <c r="AS11" s="112">
        <f t="shared" si="5"/>
        <v>0</v>
      </c>
      <c r="AT11" s="13">
        <f t="shared" si="6"/>
        <v>0</v>
      </c>
      <c r="AU11" s="112">
        <f t="shared" si="7"/>
        <v>0</v>
      </c>
      <c r="AV11" s="113">
        <f t="shared" si="8"/>
        <v>0</v>
      </c>
      <c r="AW11" s="16"/>
      <c r="AX11" s="114"/>
      <c r="AY11" s="112">
        <v>400000</v>
      </c>
      <c r="AZ11" s="13">
        <v>400000</v>
      </c>
      <c r="BA11" s="13">
        <v>400000</v>
      </c>
      <c r="BB11" s="15">
        <v>175550</v>
      </c>
      <c r="BC11" s="112">
        <f t="shared" si="0"/>
        <v>43.8875</v>
      </c>
      <c r="BD11" s="112">
        <f t="shared" si="1"/>
        <v>43.8875</v>
      </c>
      <c r="BE11" s="112"/>
      <c r="BF11" s="16"/>
      <c r="BG11" s="16"/>
      <c r="BH11" s="15">
        <v>735.71</v>
      </c>
      <c r="BI11" s="16"/>
      <c r="BJ11" s="114"/>
      <c r="BK11" s="112">
        <v>0</v>
      </c>
      <c r="BL11" s="16">
        <v>0</v>
      </c>
      <c r="BM11" s="16">
        <v>0</v>
      </c>
      <c r="BN11" s="15">
        <v>11000</v>
      </c>
      <c r="BO11" s="114"/>
      <c r="BP11" s="114"/>
      <c r="BQ11" s="112"/>
      <c r="BR11" s="16"/>
      <c r="BS11" s="16"/>
      <c r="BT11" s="15"/>
      <c r="BU11" s="16"/>
      <c r="BV11" s="180"/>
      <c r="BW11" s="252">
        <f t="shared" si="10"/>
        <v>503633</v>
      </c>
      <c r="BX11" s="13">
        <f t="shared" si="2"/>
        <v>503633</v>
      </c>
      <c r="BY11" s="13">
        <f t="shared" si="2"/>
        <v>477637</v>
      </c>
      <c r="BZ11" s="15">
        <f t="shared" si="3"/>
        <v>292123.17</v>
      </c>
      <c r="CA11" s="16">
        <f t="shared" si="4"/>
        <v>61.160079725816885</v>
      </c>
      <c r="CB11" s="185">
        <f>BZ11/BX11*100</f>
        <v>58.003182873243006</v>
      </c>
    </row>
    <row r="12" spans="1:80" s="20" customFormat="1" ht="20.25" customHeight="1">
      <c r="A12" s="85">
        <v>7</v>
      </c>
      <c r="B12" s="14" t="s">
        <v>16</v>
      </c>
      <c r="C12" s="13"/>
      <c r="D12" s="13"/>
      <c r="E12" s="13"/>
      <c r="F12" s="15">
        <v>155.8</v>
      </c>
      <c r="G12" s="16"/>
      <c r="H12" s="16"/>
      <c r="I12" s="13">
        <v>142102</v>
      </c>
      <c r="J12" s="13">
        <v>115071</v>
      </c>
      <c r="K12" s="13">
        <v>70020</v>
      </c>
      <c r="L12" s="15">
        <v>73126.43</v>
      </c>
      <c r="M12" s="16">
        <f t="shared" si="14"/>
        <v>104.4364895744073</v>
      </c>
      <c r="N12" s="16">
        <f t="shared" si="13"/>
        <v>63.548965421348555</v>
      </c>
      <c r="O12" s="16"/>
      <c r="P12" s="16"/>
      <c r="Q12" s="16"/>
      <c r="R12" s="15"/>
      <c r="S12" s="16"/>
      <c r="T12" s="16"/>
      <c r="U12" s="13">
        <v>38742</v>
      </c>
      <c r="V12" s="13">
        <v>38742</v>
      </c>
      <c r="W12" s="13">
        <v>1900</v>
      </c>
      <c r="X12" s="15">
        <v>5222.91</v>
      </c>
      <c r="Y12" s="16">
        <f t="shared" si="15"/>
        <v>274.89</v>
      </c>
      <c r="Z12" s="114">
        <f t="shared" si="12"/>
        <v>13.481260647359456</v>
      </c>
      <c r="AA12" s="112"/>
      <c r="AB12" s="16"/>
      <c r="AC12" s="13"/>
      <c r="AD12" s="15"/>
      <c r="AE12" s="16"/>
      <c r="AF12" s="114"/>
      <c r="AG12" s="114"/>
      <c r="AH12" s="16"/>
      <c r="AI12" s="16"/>
      <c r="AJ12" s="15"/>
      <c r="AK12" s="16"/>
      <c r="AL12" s="16"/>
      <c r="AM12" s="16"/>
      <c r="AN12" s="260"/>
      <c r="AO12" s="16"/>
      <c r="AP12" s="19"/>
      <c r="AQ12" s="16"/>
      <c r="AR12" s="16"/>
      <c r="AS12" s="112">
        <f t="shared" si="5"/>
        <v>0</v>
      </c>
      <c r="AT12" s="13">
        <f t="shared" si="6"/>
        <v>0</v>
      </c>
      <c r="AU12" s="112">
        <f t="shared" si="7"/>
        <v>0</v>
      </c>
      <c r="AV12" s="113">
        <f t="shared" si="8"/>
        <v>0</v>
      </c>
      <c r="AW12" s="16"/>
      <c r="AX12" s="114"/>
      <c r="AY12" s="112">
        <v>0</v>
      </c>
      <c r="AZ12" s="13">
        <v>691930.46</v>
      </c>
      <c r="BA12" s="13">
        <v>691930.46</v>
      </c>
      <c r="BB12" s="15">
        <v>412488.46</v>
      </c>
      <c r="BC12" s="112">
        <f t="shared" si="0"/>
        <v>59.614149664693194</v>
      </c>
      <c r="BD12" s="112">
        <f t="shared" si="1"/>
        <v>59.614149664693194</v>
      </c>
      <c r="BE12" s="112">
        <v>38500</v>
      </c>
      <c r="BF12" s="16">
        <v>64687</v>
      </c>
      <c r="BG12" s="13">
        <v>50466</v>
      </c>
      <c r="BH12" s="15">
        <v>55281.43</v>
      </c>
      <c r="BI12" s="16">
        <f>BH12/BG12*100</f>
        <v>109.54192921967265</v>
      </c>
      <c r="BJ12" s="114">
        <f t="shared" si="9"/>
        <v>85.45987601836535</v>
      </c>
      <c r="BK12" s="112">
        <v>0</v>
      </c>
      <c r="BL12" s="16">
        <v>7000</v>
      </c>
      <c r="BM12" s="16">
        <v>7000</v>
      </c>
      <c r="BN12" s="15">
        <v>7000</v>
      </c>
      <c r="BO12" s="114">
        <f>BN12/BM12*100</f>
        <v>100</v>
      </c>
      <c r="BP12" s="114">
        <f>BN12/BL12*100</f>
        <v>100</v>
      </c>
      <c r="BQ12" s="112"/>
      <c r="BR12" s="16"/>
      <c r="BS12" s="16"/>
      <c r="BT12" s="15"/>
      <c r="BU12" s="16"/>
      <c r="BV12" s="180"/>
      <c r="BW12" s="252">
        <f t="shared" si="10"/>
        <v>219344</v>
      </c>
      <c r="BX12" s="13">
        <f t="shared" si="2"/>
        <v>917430.46</v>
      </c>
      <c r="BY12" s="13">
        <f t="shared" si="2"/>
        <v>821316.46</v>
      </c>
      <c r="BZ12" s="15">
        <f t="shared" si="3"/>
        <v>553275.03</v>
      </c>
      <c r="CA12" s="16">
        <f t="shared" si="4"/>
        <v>67.3644151731721</v>
      </c>
      <c r="CB12" s="185">
        <f t="shared" si="11"/>
        <v>60.30702643119131</v>
      </c>
    </row>
    <row r="13" spans="1:80" s="20" customFormat="1" ht="20.25" customHeight="1">
      <c r="A13" s="85">
        <v>8</v>
      </c>
      <c r="B13" s="14" t="s">
        <v>17</v>
      </c>
      <c r="C13" s="13"/>
      <c r="D13" s="13"/>
      <c r="E13" s="13"/>
      <c r="F13" s="15"/>
      <c r="G13" s="16"/>
      <c r="H13" s="16"/>
      <c r="I13" s="13">
        <v>444421</v>
      </c>
      <c r="J13" s="13">
        <v>459494.8</v>
      </c>
      <c r="K13" s="13">
        <v>459494.8</v>
      </c>
      <c r="L13" s="15">
        <v>472104.64</v>
      </c>
      <c r="M13" s="16">
        <f t="shared" si="14"/>
        <v>102.74428350440527</v>
      </c>
      <c r="N13" s="16">
        <f t="shared" si="13"/>
        <v>102.74428350440527</v>
      </c>
      <c r="O13" s="16"/>
      <c r="P13" s="16"/>
      <c r="Q13" s="16"/>
      <c r="R13" s="15"/>
      <c r="S13" s="16"/>
      <c r="T13" s="16"/>
      <c r="U13" s="13">
        <v>15122</v>
      </c>
      <c r="V13" s="13">
        <v>15122</v>
      </c>
      <c r="W13" s="13">
        <v>15039</v>
      </c>
      <c r="X13" s="15">
        <v>15039.16</v>
      </c>
      <c r="Y13" s="16">
        <f t="shared" si="15"/>
        <v>100.0010639005253</v>
      </c>
      <c r="Z13" s="114">
        <f t="shared" si="12"/>
        <v>99.45218886390688</v>
      </c>
      <c r="AA13" s="112"/>
      <c r="AB13" s="16"/>
      <c r="AC13" s="16"/>
      <c r="AD13" s="15"/>
      <c r="AE13" s="16"/>
      <c r="AF13" s="114"/>
      <c r="AG13" s="114"/>
      <c r="AH13" s="16"/>
      <c r="AI13" s="16"/>
      <c r="AJ13" s="15"/>
      <c r="AK13" s="16"/>
      <c r="AL13" s="16"/>
      <c r="AM13" s="16"/>
      <c r="AN13" s="16"/>
      <c r="AO13" s="16"/>
      <c r="AP13" s="19"/>
      <c r="AQ13" s="16"/>
      <c r="AR13" s="16"/>
      <c r="AS13" s="112">
        <f t="shared" si="5"/>
        <v>0</v>
      </c>
      <c r="AT13" s="13">
        <f t="shared" si="6"/>
        <v>0</v>
      </c>
      <c r="AU13" s="112">
        <f t="shared" si="7"/>
        <v>0</v>
      </c>
      <c r="AV13" s="113">
        <f t="shared" si="8"/>
        <v>0</v>
      </c>
      <c r="AW13" s="16"/>
      <c r="AX13" s="114"/>
      <c r="AY13" s="112">
        <v>200000</v>
      </c>
      <c r="AZ13" s="13">
        <v>340953.03</v>
      </c>
      <c r="BA13" s="13">
        <v>334953.03</v>
      </c>
      <c r="BB13" s="15">
        <v>335160.41</v>
      </c>
      <c r="BC13" s="112">
        <f t="shared" si="0"/>
        <v>100.06191315839116</v>
      </c>
      <c r="BD13" s="112">
        <f t="shared" si="1"/>
        <v>98.30105044087742</v>
      </c>
      <c r="BE13" s="112"/>
      <c r="BF13" s="16">
        <v>4113.18</v>
      </c>
      <c r="BG13" s="16">
        <v>4113.18</v>
      </c>
      <c r="BH13" s="15">
        <v>4736.36</v>
      </c>
      <c r="BI13" s="16">
        <f>BH13/BG13*100</f>
        <v>115.15080789073173</v>
      </c>
      <c r="BJ13" s="114">
        <f t="shared" si="9"/>
        <v>115.15080789073173</v>
      </c>
      <c r="BK13" s="112"/>
      <c r="BL13" s="16">
        <v>2910</v>
      </c>
      <c r="BM13" s="16">
        <v>2910</v>
      </c>
      <c r="BN13" s="15">
        <v>5345</v>
      </c>
      <c r="BO13" s="114">
        <f>BN13/BM13*100</f>
        <v>183.67697594501718</v>
      </c>
      <c r="BP13" s="114">
        <f>BN13/BL13*100</f>
        <v>183.67697594501718</v>
      </c>
      <c r="BQ13" s="112"/>
      <c r="BR13" s="16"/>
      <c r="BS13" s="16"/>
      <c r="BT13" s="15"/>
      <c r="BU13" s="16"/>
      <c r="BV13" s="180"/>
      <c r="BW13" s="252">
        <f t="shared" si="10"/>
        <v>659543</v>
      </c>
      <c r="BX13" s="13">
        <f t="shared" si="2"/>
        <v>822593.0100000001</v>
      </c>
      <c r="BY13" s="13">
        <f t="shared" si="2"/>
        <v>816510.0100000001</v>
      </c>
      <c r="BZ13" s="15">
        <f t="shared" si="3"/>
        <v>832385.57</v>
      </c>
      <c r="CA13" s="16">
        <f t="shared" si="4"/>
        <v>101.94431909046648</v>
      </c>
      <c r="CB13" s="185">
        <f t="shared" si="11"/>
        <v>101.1904501838643</v>
      </c>
    </row>
    <row r="14" spans="1:80" s="20" customFormat="1" ht="20.25" customHeight="1">
      <c r="A14" s="85">
        <v>9</v>
      </c>
      <c r="B14" s="14" t="s">
        <v>18</v>
      </c>
      <c r="C14" s="13">
        <v>299</v>
      </c>
      <c r="D14" s="13">
        <v>299</v>
      </c>
      <c r="E14" s="13">
        <v>299</v>
      </c>
      <c r="F14" s="15">
        <v>248.75</v>
      </c>
      <c r="G14" s="16">
        <v>0</v>
      </c>
      <c r="H14" s="16">
        <f aca="true" t="shared" si="16" ref="H14:H27">F14/D14*100</f>
        <v>83.19397993311036</v>
      </c>
      <c r="I14" s="13">
        <v>155610</v>
      </c>
      <c r="J14" s="13">
        <v>155610</v>
      </c>
      <c r="K14" s="13">
        <v>79500</v>
      </c>
      <c r="L14" s="15">
        <v>79533.29</v>
      </c>
      <c r="M14" s="16">
        <f t="shared" si="14"/>
        <v>100.04187421383648</v>
      </c>
      <c r="N14" s="16">
        <f t="shared" si="13"/>
        <v>51.110654842233785</v>
      </c>
      <c r="O14" s="16"/>
      <c r="P14" s="16"/>
      <c r="Q14" s="16"/>
      <c r="R14" s="15"/>
      <c r="S14" s="16"/>
      <c r="T14" s="16"/>
      <c r="U14" s="13">
        <v>984</v>
      </c>
      <c r="V14" s="13">
        <v>984</v>
      </c>
      <c r="W14" s="13">
        <v>0</v>
      </c>
      <c r="X14" s="15">
        <v>0</v>
      </c>
      <c r="Y14" s="16"/>
      <c r="Z14" s="114">
        <f t="shared" si="12"/>
        <v>0</v>
      </c>
      <c r="AA14" s="112"/>
      <c r="AB14" s="16"/>
      <c r="AC14" s="16"/>
      <c r="AD14" s="15"/>
      <c r="AE14" s="16"/>
      <c r="AF14" s="114"/>
      <c r="AG14" s="114"/>
      <c r="AH14" s="16"/>
      <c r="AI14" s="16"/>
      <c r="AJ14" s="15"/>
      <c r="AK14" s="16"/>
      <c r="AL14" s="16"/>
      <c r="AM14" s="16"/>
      <c r="AN14" s="16"/>
      <c r="AO14" s="16"/>
      <c r="AP14" s="19"/>
      <c r="AQ14" s="16"/>
      <c r="AR14" s="16"/>
      <c r="AS14" s="112">
        <f t="shared" si="5"/>
        <v>0</v>
      </c>
      <c r="AT14" s="13"/>
      <c r="AU14" s="112">
        <f t="shared" si="7"/>
        <v>0</v>
      </c>
      <c r="AV14" s="113">
        <f t="shared" si="8"/>
        <v>0</v>
      </c>
      <c r="AW14" s="16"/>
      <c r="AX14" s="114"/>
      <c r="AY14" s="112">
        <v>0</v>
      </c>
      <c r="AZ14" s="13">
        <v>215536.6</v>
      </c>
      <c r="BA14" s="13">
        <v>215536.6</v>
      </c>
      <c r="BB14" s="15">
        <v>131466.6</v>
      </c>
      <c r="BC14" s="112">
        <f t="shared" si="0"/>
        <v>60.99502358300168</v>
      </c>
      <c r="BD14" s="112">
        <f t="shared" si="1"/>
        <v>60.99502358300168</v>
      </c>
      <c r="BE14" s="112">
        <v>13000</v>
      </c>
      <c r="BF14" s="13">
        <v>47619.11</v>
      </c>
      <c r="BG14" s="13">
        <v>45069.11</v>
      </c>
      <c r="BH14" s="15">
        <v>45127.42</v>
      </c>
      <c r="BI14" s="16">
        <f>BH14/BG14*100</f>
        <v>100.1293790802614</v>
      </c>
      <c r="BJ14" s="114">
        <f t="shared" si="9"/>
        <v>94.76745785463021</v>
      </c>
      <c r="BK14" s="112"/>
      <c r="BL14" s="16">
        <v>3000</v>
      </c>
      <c r="BM14" s="16">
        <v>3000</v>
      </c>
      <c r="BN14" s="15">
        <v>3000</v>
      </c>
      <c r="BO14" s="114">
        <f>BN14/BM14*100</f>
        <v>100</v>
      </c>
      <c r="BP14" s="114">
        <f>BN14/BL14*100</f>
        <v>100</v>
      </c>
      <c r="BQ14" s="112"/>
      <c r="BR14" s="16"/>
      <c r="BS14" s="16"/>
      <c r="BT14" s="15"/>
      <c r="BU14" s="16"/>
      <c r="BV14" s="180"/>
      <c r="BW14" s="252">
        <f t="shared" si="10"/>
        <v>169893</v>
      </c>
      <c r="BX14" s="13">
        <f>D14+J14+P14+V14+AT14+AZ14+BF14+BL14+BR14+AB14+AH14</f>
        <v>423048.70999999996</v>
      </c>
      <c r="BY14" s="13">
        <f>E14+K14+Q14+W14+AU14+BA14+BG14+BM14+BS14</f>
        <v>343404.70999999996</v>
      </c>
      <c r="BZ14" s="17">
        <f>F14+L14+R14+X14+AV14+BB14+BH14+BN14+BT14</f>
        <v>259376.06</v>
      </c>
      <c r="CA14" s="16">
        <f t="shared" si="4"/>
        <v>75.53072291873924</v>
      </c>
      <c r="CB14" s="185">
        <f t="shared" si="11"/>
        <v>61.311157289665296</v>
      </c>
    </row>
    <row r="15" spans="1:80" s="20" customFormat="1" ht="20.25" customHeight="1">
      <c r="A15" s="85">
        <v>10</v>
      </c>
      <c r="B15" s="14" t="s">
        <v>19</v>
      </c>
      <c r="C15" s="13"/>
      <c r="D15" s="13"/>
      <c r="E15" s="13"/>
      <c r="F15" s="15">
        <v>579.49</v>
      </c>
      <c r="G15" s="16"/>
      <c r="H15" s="16"/>
      <c r="I15" s="13">
        <v>400200</v>
      </c>
      <c r="J15" s="13">
        <v>400200</v>
      </c>
      <c r="K15" s="13">
        <v>334450</v>
      </c>
      <c r="L15" s="15">
        <v>333765.46</v>
      </c>
      <c r="M15" s="16">
        <f t="shared" si="14"/>
        <v>99.79532366571985</v>
      </c>
      <c r="N15" s="16">
        <f t="shared" si="13"/>
        <v>83.39966516741629</v>
      </c>
      <c r="O15" s="16"/>
      <c r="P15" s="16"/>
      <c r="Q15" s="16"/>
      <c r="R15" s="15"/>
      <c r="S15" s="16"/>
      <c r="T15" s="16"/>
      <c r="U15" s="13">
        <v>29570</v>
      </c>
      <c r="V15" s="13">
        <v>29570</v>
      </c>
      <c r="W15" s="13">
        <v>12890</v>
      </c>
      <c r="X15" s="15">
        <v>2806.9</v>
      </c>
      <c r="Y15" s="16">
        <f t="shared" si="15"/>
        <v>21.77579519006982</v>
      </c>
      <c r="Z15" s="114">
        <f t="shared" si="12"/>
        <v>9.492390936760229</v>
      </c>
      <c r="AA15" s="112"/>
      <c r="AB15" s="16"/>
      <c r="AC15" s="16"/>
      <c r="AD15" s="15"/>
      <c r="AE15" s="16"/>
      <c r="AF15" s="114"/>
      <c r="AG15" s="114">
        <v>0</v>
      </c>
      <c r="AH15" s="16">
        <v>0</v>
      </c>
      <c r="AI15" s="16">
        <v>0</v>
      </c>
      <c r="AJ15" s="15">
        <v>120200</v>
      </c>
      <c r="AK15" s="16"/>
      <c r="AL15" s="16"/>
      <c r="AM15" s="16"/>
      <c r="AN15" s="16"/>
      <c r="AO15" s="16"/>
      <c r="AP15" s="19"/>
      <c r="AQ15" s="16"/>
      <c r="AR15" s="16"/>
      <c r="AS15" s="112">
        <f t="shared" si="5"/>
        <v>0</v>
      </c>
      <c r="AT15" s="13">
        <f t="shared" si="6"/>
        <v>0</v>
      </c>
      <c r="AU15" s="112">
        <f t="shared" si="7"/>
        <v>0</v>
      </c>
      <c r="AV15" s="113">
        <f t="shared" si="8"/>
        <v>120200</v>
      </c>
      <c r="AW15" s="16"/>
      <c r="AX15" s="114"/>
      <c r="AY15" s="112"/>
      <c r="AZ15" s="13"/>
      <c r="BA15" s="13"/>
      <c r="BB15" s="15"/>
      <c r="BC15" s="112"/>
      <c r="BD15" s="112"/>
      <c r="BE15" s="112">
        <v>102400</v>
      </c>
      <c r="BF15" s="16">
        <v>102400</v>
      </c>
      <c r="BG15" s="16">
        <v>56125</v>
      </c>
      <c r="BH15" s="15">
        <v>56124.32</v>
      </c>
      <c r="BI15" s="16">
        <f>BH15/BG15*100</f>
        <v>99.99878841870824</v>
      </c>
      <c r="BJ15" s="114">
        <f t="shared" si="9"/>
        <v>54.80890625</v>
      </c>
      <c r="BK15" s="112"/>
      <c r="BL15" s="16"/>
      <c r="BM15" s="16"/>
      <c r="BN15" s="15"/>
      <c r="BO15" s="114"/>
      <c r="BP15" s="114"/>
      <c r="BQ15" s="112"/>
      <c r="BR15" s="16"/>
      <c r="BS15" s="16"/>
      <c r="BT15" s="15"/>
      <c r="BU15" s="16"/>
      <c r="BV15" s="180"/>
      <c r="BW15" s="252">
        <f t="shared" si="10"/>
        <v>532170</v>
      </c>
      <c r="BX15" s="13">
        <f aca="true" t="shared" si="17" ref="BX15:BX24">D15+J15+P15+V15+AT15+AZ15+BF15+BL15+BR15</f>
        <v>532170</v>
      </c>
      <c r="BY15" s="13">
        <f aca="true" t="shared" si="18" ref="BY15:BY24">E15+K15+Q15+W15+AU15+BA15+BG15+BM15+BS15</f>
        <v>403465</v>
      </c>
      <c r="BZ15" s="15">
        <f aca="true" t="shared" si="19" ref="BZ15:BZ23">F15+L15+X15+AV15+BB15+BH15+BN15+BT15</f>
        <v>513476.17000000004</v>
      </c>
      <c r="CA15" s="16">
        <f t="shared" si="4"/>
        <v>127.26659561548091</v>
      </c>
      <c r="CB15" s="185">
        <f t="shared" si="11"/>
        <v>96.4872446774527</v>
      </c>
    </row>
    <row r="16" spans="1:80" s="20" customFormat="1" ht="20.25" customHeight="1">
      <c r="A16" s="85">
        <v>11</v>
      </c>
      <c r="B16" s="14" t="s">
        <v>20</v>
      </c>
      <c r="C16" s="13">
        <v>48025</v>
      </c>
      <c r="D16" s="13">
        <v>48025</v>
      </c>
      <c r="E16" s="13">
        <v>36018</v>
      </c>
      <c r="F16" s="15">
        <v>14881.64</v>
      </c>
      <c r="G16" s="16">
        <f>F16/E16*100</f>
        <v>41.31723027375201</v>
      </c>
      <c r="H16" s="16">
        <f t="shared" si="16"/>
        <v>30.987277459656426</v>
      </c>
      <c r="I16" s="13">
        <v>366370</v>
      </c>
      <c r="J16" s="13">
        <v>366370</v>
      </c>
      <c r="K16" s="13">
        <v>274777</v>
      </c>
      <c r="L16" s="15">
        <v>224244.25</v>
      </c>
      <c r="M16" s="16">
        <f t="shared" si="14"/>
        <v>81.60954155551593</v>
      </c>
      <c r="N16" s="16">
        <f t="shared" si="13"/>
        <v>61.20704479078527</v>
      </c>
      <c r="O16" s="16"/>
      <c r="P16" s="16"/>
      <c r="Q16" s="16"/>
      <c r="R16" s="15"/>
      <c r="S16" s="16"/>
      <c r="T16" s="16"/>
      <c r="U16" s="13">
        <v>6026</v>
      </c>
      <c r="V16" s="13">
        <v>6026</v>
      </c>
      <c r="W16" s="13">
        <v>4519</v>
      </c>
      <c r="X16" s="15">
        <v>1177.63</v>
      </c>
      <c r="Y16" s="16">
        <f t="shared" si="15"/>
        <v>26.05952644390352</v>
      </c>
      <c r="Z16" s="114">
        <f t="shared" si="12"/>
        <v>19.542482575506142</v>
      </c>
      <c r="AA16" s="112">
        <v>300000</v>
      </c>
      <c r="AB16" s="16">
        <v>300000</v>
      </c>
      <c r="AC16" s="16">
        <v>300000</v>
      </c>
      <c r="AD16" s="15">
        <v>27597.83</v>
      </c>
      <c r="AE16" s="16">
        <f>AD16/AC16*100</f>
        <v>9.199276666666666</v>
      </c>
      <c r="AF16" s="114">
        <f>AD16/AB16*100</f>
        <v>9.199276666666666</v>
      </c>
      <c r="AG16" s="114"/>
      <c r="AH16" s="16"/>
      <c r="AI16" s="16"/>
      <c r="AJ16" s="15"/>
      <c r="AK16" s="16"/>
      <c r="AL16" s="16"/>
      <c r="AM16" s="16"/>
      <c r="AN16" s="16"/>
      <c r="AO16" s="16"/>
      <c r="AP16" s="19"/>
      <c r="AQ16" s="16"/>
      <c r="AR16" s="16"/>
      <c r="AS16" s="112">
        <f t="shared" si="5"/>
        <v>300000</v>
      </c>
      <c r="AT16" s="13">
        <f t="shared" si="6"/>
        <v>300000</v>
      </c>
      <c r="AU16" s="112">
        <f t="shared" si="7"/>
        <v>300000</v>
      </c>
      <c r="AV16" s="113">
        <f t="shared" si="8"/>
        <v>27597.83</v>
      </c>
      <c r="AW16" s="16">
        <f>AV16/AU16*100</f>
        <v>9.199276666666666</v>
      </c>
      <c r="AX16" s="114">
        <f>AV16/AT16*100</f>
        <v>9.199276666666666</v>
      </c>
      <c r="AY16" s="112">
        <v>0</v>
      </c>
      <c r="AZ16" s="13">
        <v>99963.28</v>
      </c>
      <c r="BA16" s="13">
        <v>99963.28</v>
      </c>
      <c r="BB16" s="15">
        <v>102963.28</v>
      </c>
      <c r="BC16" s="112"/>
      <c r="BD16" s="112"/>
      <c r="BE16" s="112">
        <v>290000</v>
      </c>
      <c r="BF16" s="16">
        <v>291479</v>
      </c>
      <c r="BG16" s="16">
        <v>218979</v>
      </c>
      <c r="BH16" s="15">
        <v>92298.63</v>
      </c>
      <c r="BI16" s="16">
        <f>BH16/BG16*100</f>
        <v>42.14953488690696</v>
      </c>
      <c r="BJ16" s="114">
        <f t="shared" si="9"/>
        <v>31.665619135512337</v>
      </c>
      <c r="BK16" s="112">
        <v>0</v>
      </c>
      <c r="BL16" s="16">
        <v>525</v>
      </c>
      <c r="BM16" s="16">
        <v>525</v>
      </c>
      <c r="BN16" s="15">
        <v>525</v>
      </c>
      <c r="BO16" s="114">
        <f>BN16/BM16*100</f>
        <v>100</v>
      </c>
      <c r="BP16" s="114">
        <f>BN16/BL16*100</f>
        <v>100</v>
      </c>
      <c r="BQ16" s="112"/>
      <c r="BR16" s="16"/>
      <c r="BS16" s="16"/>
      <c r="BT16" s="15"/>
      <c r="BU16" s="16"/>
      <c r="BV16" s="180"/>
      <c r="BW16" s="252">
        <f t="shared" si="10"/>
        <v>1010421</v>
      </c>
      <c r="BX16" s="13">
        <f t="shared" si="17"/>
        <v>1112388.28</v>
      </c>
      <c r="BY16" s="13">
        <f t="shared" si="18"/>
        <v>934781.28</v>
      </c>
      <c r="BZ16" s="15">
        <f t="shared" si="19"/>
        <v>463688.26</v>
      </c>
      <c r="CA16" s="16">
        <f t="shared" si="4"/>
        <v>49.603930878889656</v>
      </c>
      <c r="CB16" s="185">
        <f t="shared" si="11"/>
        <v>41.684029608798106</v>
      </c>
    </row>
    <row r="17" spans="1:80" s="20" customFormat="1" ht="20.25" customHeight="1">
      <c r="A17" s="85">
        <v>12</v>
      </c>
      <c r="B17" s="14" t="s">
        <v>21</v>
      </c>
      <c r="C17" s="13"/>
      <c r="D17" s="13"/>
      <c r="E17" s="13"/>
      <c r="F17" s="15"/>
      <c r="G17" s="16"/>
      <c r="H17" s="16"/>
      <c r="I17" s="13">
        <v>40000</v>
      </c>
      <c r="J17" s="13">
        <v>40000</v>
      </c>
      <c r="K17" s="13">
        <v>35000</v>
      </c>
      <c r="L17" s="15">
        <v>110643.5</v>
      </c>
      <c r="M17" s="16">
        <f t="shared" si="14"/>
        <v>316.12428571428575</v>
      </c>
      <c r="N17" s="16">
        <f t="shared" si="13"/>
        <v>276.60875</v>
      </c>
      <c r="O17" s="16"/>
      <c r="P17" s="16"/>
      <c r="Q17" s="16"/>
      <c r="R17" s="15"/>
      <c r="S17" s="16"/>
      <c r="T17" s="16"/>
      <c r="U17" s="13">
        <v>102288</v>
      </c>
      <c r="V17" s="13">
        <v>102288</v>
      </c>
      <c r="W17" s="13">
        <v>13000</v>
      </c>
      <c r="X17" s="15">
        <v>5568.38</v>
      </c>
      <c r="Y17" s="16">
        <f t="shared" si="15"/>
        <v>42.8336923076923</v>
      </c>
      <c r="Z17" s="114">
        <f t="shared" si="12"/>
        <v>5.443825277647427</v>
      </c>
      <c r="AA17" s="112"/>
      <c r="AB17" s="16"/>
      <c r="AC17" s="16"/>
      <c r="AD17" s="15"/>
      <c r="AE17" s="16"/>
      <c r="AF17" s="114"/>
      <c r="AG17" s="114"/>
      <c r="AH17" s="16"/>
      <c r="AI17" s="16"/>
      <c r="AJ17" s="15"/>
      <c r="AK17" s="16"/>
      <c r="AL17" s="16"/>
      <c r="AM17" s="16"/>
      <c r="AN17" s="16"/>
      <c r="AO17" s="16"/>
      <c r="AP17" s="19"/>
      <c r="AQ17" s="16"/>
      <c r="AR17" s="16"/>
      <c r="AS17" s="112">
        <f t="shared" si="5"/>
        <v>0</v>
      </c>
      <c r="AT17" s="13">
        <f t="shared" si="6"/>
        <v>0</v>
      </c>
      <c r="AU17" s="112">
        <f t="shared" si="7"/>
        <v>0</v>
      </c>
      <c r="AV17" s="113">
        <f t="shared" si="8"/>
        <v>0</v>
      </c>
      <c r="AW17" s="16"/>
      <c r="AX17" s="114"/>
      <c r="AY17" s="112"/>
      <c r="AZ17" s="13"/>
      <c r="BA17" s="13"/>
      <c r="BB17" s="15"/>
      <c r="BC17" s="112"/>
      <c r="BD17" s="112"/>
      <c r="BE17" s="112">
        <v>15000</v>
      </c>
      <c r="BF17" s="16">
        <v>15000</v>
      </c>
      <c r="BG17" s="16">
        <v>0</v>
      </c>
      <c r="BH17" s="15">
        <v>36031.4</v>
      </c>
      <c r="BI17" s="16"/>
      <c r="BJ17" s="114">
        <f t="shared" si="9"/>
        <v>240.20933333333338</v>
      </c>
      <c r="BK17" s="112">
        <v>0</v>
      </c>
      <c r="BL17" s="16">
        <v>0</v>
      </c>
      <c r="BM17" s="16">
        <v>0</v>
      </c>
      <c r="BN17" s="15">
        <v>9000</v>
      </c>
      <c r="BO17" s="114"/>
      <c r="BP17" s="114"/>
      <c r="BQ17" s="112"/>
      <c r="BR17" s="16"/>
      <c r="BS17" s="16"/>
      <c r="BT17" s="15"/>
      <c r="BU17" s="16"/>
      <c r="BV17" s="180"/>
      <c r="BW17" s="252">
        <f t="shared" si="10"/>
        <v>157288</v>
      </c>
      <c r="BX17" s="13">
        <f t="shared" si="17"/>
        <v>157288</v>
      </c>
      <c r="BY17" s="13">
        <f t="shared" si="18"/>
        <v>48000</v>
      </c>
      <c r="BZ17" s="15">
        <f t="shared" si="19"/>
        <v>161243.28</v>
      </c>
      <c r="CA17" s="16">
        <f t="shared" si="4"/>
        <v>335.9235</v>
      </c>
      <c r="CB17" s="185">
        <f t="shared" si="11"/>
        <v>102.5146737195463</v>
      </c>
    </row>
    <row r="18" spans="1:80" s="20" customFormat="1" ht="20.25" customHeight="1">
      <c r="A18" s="85">
        <v>13</v>
      </c>
      <c r="B18" s="14" t="s">
        <v>22</v>
      </c>
      <c r="C18" s="13">
        <v>20700</v>
      </c>
      <c r="D18" s="13">
        <v>20700</v>
      </c>
      <c r="E18" s="13">
        <v>9428</v>
      </c>
      <c r="F18" s="15">
        <v>9427.4</v>
      </c>
      <c r="G18" s="16">
        <f>F18/E18*100</f>
        <v>99.99363597793806</v>
      </c>
      <c r="H18" s="16">
        <f t="shared" si="16"/>
        <v>45.542995169082126</v>
      </c>
      <c r="I18" s="13">
        <v>106123</v>
      </c>
      <c r="J18" s="13">
        <v>106123</v>
      </c>
      <c r="K18" s="13">
        <v>75407</v>
      </c>
      <c r="L18" s="15">
        <v>75406.99</v>
      </c>
      <c r="M18" s="16">
        <f t="shared" si="14"/>
        <v>99.99998673863169</v>
      </c>
      <c r="N18" s="16">
        <f t="shared" si="13"/>
        <v>71.05621778502305</v>
      </c>
      <c r="O18" s="16"/>
      <c r="P18" s="16"/>
      <c r="Q18" s="16"/>
      <c r="R18" s="15"/>
      <c r="S18" s="16"/>
      <c r="T18" s="16"/>
      <c r="U18" s="13">
        <v>7000</v>
      </c>
      <c r="V18" s="13">
        <v>7000</v>
      </c>
      <c r="W18" s="13">
        <v>0</v>
      </c>
      <c r="X18" s="15">
        <v>0</v>
      </c>
      <c r="Y18" s="16"/>
      <c r="Z18" s="114">
        <f t="shared" si="12"/>
        <v>0</v>
      </c>
      <c r="AA18" s="112">
        <v>0</v>
      </c>
      <c r="AB18" s="16">
        <v>0</v>
      </c>
      <c r="AC18" s="16">
        <v>0</v>
      </c>
      <c r="AD18" s="15">
        <v>-123744.64</v>
      </c>
      <c r="AE18" s="16"/>
      <c r="AF18" s="114"/>
      <c r="AG18" s="114"/>
      <c r="AH18" s="16"/>
      <c r="AI18" s="16"/>
      <c r="AJ18" s="15"/>
      <c r="AK18" s="16"/>
      <c r="AL18" s="16"/>
      <c r="AM18" s="16"/>
      <c r="AN18" s="16"/>
      <c r="AO18" s="16"/>
      <c r="AP18" s="19"/>
      <c r="AQ18" s="16"/>
      <c r="AR18" s="16"/>
      <c r="AS18" s="112">
        <f t="shared" si="5"/>
        <v>0</v>
      </c>
      <c r="AT18" s="13">
        <f t="shared" si="6"/>
        <v>0</v>
      </c>
      <c r="AU18" s="112">
        <f t="shared" si="7"/>
        <v>0</v>
      </c>
      <c r="AV18" s="113">
        <f t="shared" si="8"/>
        <v>-123744.64</v>
      </c>
      <c r="AW18" s="16"/>
      <c r="AX18" s="114"/>
      <c r="AY18" s="112"/>
      <c r="AZ18" s="13"/>
      <c r="BA18" s="13"/>
      <c r="BB18" s="15"/>
      <c r="BC18" s="112"/>
      <c r="BD18" s="112"/>
      <c r="BE18" s="112">
        <v>120000</v>
      </c>
      <c r="BF18" s="16">
        <v>120000</v>
      </c>
      <c r="BG18" s="16">
        <v>25920</v>
      </c>
      <c r="BH18" s="15">
        <v>25918.81</v>
      </c>
      <c r="BI18" s="16">
        <f>BH18/BG18*100</f>
        <v>99.99540895061729</v>
      </c>
      <c r="BJ18" s="114">
        <f t="shared" si="9"/>
        <v>21.599008333333334</v>
      </c>
      <c r="BK18" s="112">
        <v>0</v>
      </c>
      <c r="BL18" s="16">
        <v>0</v>
      </c>
      <c r="BM18" s="16">
        <v>0</v>
      </c>
      <c r="BN18" s="15">
        <v>20000</v>
      </c>
      <c r="BO18" s="114"/>
      <c r="BP18" s="114"/>
      <c r="BQ18" s="112"/>
      <c r="BR18" s="16"/>
      <c r="BS18" s="16"/>
      <c r="BT18" s="15"/>
      <c r="BU18" s="16"/>
      <c r="BV18" s="180"/>
      <c r="BW18" s="252">
        <f t="shared" si="10"/>
        <v>253823</v>
      </c>
      <c r="BX18" s="13">
        <f t="shared" si="17"/>
        <v>253823</v>
      </c>
      <c r="BY18" s="13">
        <f t="shared" si="18"/>
        <v>110755</v>
      </c>
      <c r="BZ18" s="15">
        <f t="shared" si="19"/>
        <v>7008.560000000001</v>
      </c>
      <c r="CA18" s="16">
        <f t="shared" si="4"/>
        <v>6.327985192542099</v>
      </c>
      <c r="CB18" s="185">
        <f t="shared" si="11"/>
        <v>2.7611997336726777</v>
      </c>
    </row>
    <row r="19" spans="1:80" s="20" customFormat="1" ht="20.25" customHeight="1">
      <c r="A19" s="85">
        <v>14</v>
      </c>
      <c r="B19" s="14" t="s">
        <v>23</v>
      </c>
      <c r="C19" s="13">
        <v>23937</v>
      </c>
      <c r="D19" s="13">
        <v>23937</v>
      </c>
      <c r="E19" s="13">
        <v>15000</v>
      </c>
      <c r="F19" s="15">
        <v>10788.76</v>
      </c>
      <c r="G19" s="16">
        <f>F19/E19*100</f>
        <v>71.92506666666667</v>
      </c>
      <c r="H19" s="16">
        <f t="shared" si="16"/>
        <v>45.071479299828724</v>
      </c>
      <c r="I19" s="13">
        <v>201143</v>
      </c>
      <c r="J19" s="13">
        <v>201143</v>
      </c>
      <c r="K19" s="13">
        <v>150000</v>
      </c>
      <c r="L19" s="15">
        <v>123459.08</v>
      </c>
      <c r="M19" s="16">
        <f t="shared" si="14"/>
        <v>82.30605333333334</v>
      </c>
      <c r="N19" s="16">
        <f t="shared" si="13"/>
        <v>61.378760384403144</v>
      </c>
      <c r="O19" s="16"/>
      <c r="P19" s="16"/>
      <c r="Q19" s="16"/>
      <c r="R19" s="15"/>
      <c r="S19" s="16"/>
      <c r="T19" s="16"/>
      <c r="U19" s="13">
        <v>18774</v>
      </c>
      <c r="V19" s="13">
        <v>18774</v>
      </c>
      <c r="W19" s="13">
        <v>13500</v>
      </c>
      <c r="X19" s="15">
        <v>13960.94</v>
      </c>
      <c r="Y19" s="16">
        <f t="shared" si="15"/>
        <v>103.41437037037038</v>
      </c>
      <c r="Z19" s="114">
        <f t="shared" si="12"/>
        <v>74.36316181953767</v>
      </c>
      <c r="AA19" s="112"/>
      <c r="AB19" s="16"/>
      <c r="AC19" s="16"/>
      <c r="AD19" s="19"/>
      <c r="AE19" s="16"/>
      <c r="AF19" s="114"/>
      <c r="AG19" s="114">
        <v>0</v>
      </c>
      <c r="AH19" s="16">
        <v>0</v>
      </c>
      <c r="AI19" s="16">
        <v>0</v>
      </c>
      <c r="AJ19" s="15">
        <v>22350</v>
      </c>
      <c r="AK19" s="16"/>
      <c r="AL19" s="16"/>
      <c r="AM19" s="16"/>
      <c r="AN19" s="16"/>
      <c r="AO19" s="16"/>
      <c r="AP19" s="19"/>
      <c r="AQ19" s="16"/>
      <c r="AR19" s="16"/>
      <c r="AS19" s="112">
        <f t="shared" si="5"/>
        <v>0</v>
      </c>
      <c r="AT19" s="13">
        <f t="shared" si="6"/>
        <v>0</v>
      </c>
      <c r="AU19" s="112">
        <f t="shared" si="7"/>
        <v>0</v>
      </c>
      <c r="AV19" s="113">
        <f t="shared" si="8"/>
        <v>22350</v>
      </c>
      <c r="AW19" s="16"/>
      <c r="AX19" s="114"/>
      <c r="AY19" s="112"/>
      <c r="AZ19" s="13"/>
      <c r="BA19" s="13"/>
      <c r="BB19" s="15"/>
      <c r="BC19" s="13"/>
      <c r="BD19" s="112"/>
      <c r="BE19" s="112">
        <v>380000</v>
      </c>
      <c r="BF19" s="16">
        <v>380000</v>
      </c>
      <c r="BG19" s="16">
        <v>287350</v>
      </c>
      <c r="BH19" s="15">
        <v>277799.92</v>
      </c>
      <c r="BI19" s="16">
        <f>BH19/BG19*100</f>
        <v>96.67649904297893</v>
      </c>
      <c r="BJ19" s="114">
        <f t="shared" si="9"/>
        <v>73.10524210526316</v>
      </c>
      <c r="BK19" s="112"/>
      <c r="BL19" s="16"/>
      <c r="BM19" s="16"/>
      <c r="BN19" s="15">
        <v>465</v>
      </c>
      <c r="BO19" s="114"/>
      <c r="BP19" s="114"/>
      <c r="BQ19" s="112"/>
      <c r="BR19" s="16"/>
      <c r="BS19" s="16"/>
      <c r="BT19" s="15"/>
      <c r="BU19" s="16"/>
      <c r="BV19" s="180"/>
      <c r="BW19" s="252">
        <f t="shared" si="10"/>
        <v>623854</v>
      </c>
      <c r="BX19" s="13">
        <f t="shared" si="17"/>
        <v>623854</v>
      </c>
      <c r="BY19" s="13">
        <f t="shared" si="18"/>
        <v>465850</v>
      </c>
      <c r="BZ19" s="15">
        <f t="shared" si="19"/>
        <v>448823.69999999995</v>
      </c>
      <c r="CA19" s="16">
        <f t="shared" si="4"/>
        <v>96.34511108725984</v>
      </c>
      <c r="CB19" s="185">
        <f t="shared" si="11"/>
        <v>71.94370798295753</v>
      </c>
    </row>
    <row r="20" spans="1:80" s="20" customFormat="1" ht="20.25" customHeight="1">
      <c r="A20" s="85">
        <v>15</v>
      </c>
      <c r="B20" s="14" t="s">
        <v>24</v>
      </c>
      <c r="C20" s="13"/>
      <c r="D20" s="13"/>
      <c r="E20" s="13"/>
      <c r="F20" s="15"/>
      <c r="G20" s="16"/>
      <c r="H20" s="16"/>
      <c r="I20" s="13">
        <v>48732</v>
      </c>
      <c r="J20" s="13">
        <v>48732</v>
      </c>
      <c r="K20" s="13">
        <v>36549</v>
      </c>
      <c r="L20" s="15">
        <v>0</v>
      </c>
      <c r="M20" s="16">
        <f t="shared" si="14"/>
        <v>0</v>
      </c>
      <c r="N20" s="16">
        <f t="shared" si="13"/>
        <v>0</v>
      </c>
      <c r="O20" s="16"/>
      <c r="P20" s="16"/>
      <c r="Q20" s="16"/>
      <c r="R20" s="15"/>
      <c r="S20" s="16"/>
      <c r="T20" s="16"/>
      <c r="U20" s="13"/>
      <c r="V20" s="13"/>
      <c r="W20" s="13"/>
      <c r="X20" s="15"/>
      <c r="Y20" s="16"/>
      <c r="Z20" s="114"/>
      <c r="AA20" s="112"/>
      <c r="AB20" s="16"/>
      <c r="AC20" s="16"/>
      <c r="AD20" s="15"/>
      <c r="AE20" s="16"/>
      <c r="AF20" s="114"/>
      <c r="AG20" s="114"/>
      <c r="AH20" s="16"/>
      <c r="AI20" s="16"/>
      <c r="AJ20" s="15"/>
      <c r="AK20" s="16"/>
      <c r="AL20" s="16"/>
      <c r="AM20" s="16"/>
      <c r="AN20" s="16"/>
      <c r="AO20" s="16"/>
      <c r="AP20" s="19"/>
      <c r="AQ20" s="16"/>
      <c r="AR20" s="16"/>
      <c r="AS20" s="112">
        <f t="shared" si="5"/>
        <v>0</v>
      </c>
      <c r="AT20" s="13">
        <f t="shared" si="6"/>
        <v>0</v>
      </c>
      <c r="AU20" s="112">
        <f t="shared" si="7"/>
        <v>0</v>
      </c>
      <c r="AV20" s="113">
        <f t="shared" si="8"/>
        <v>0</v>
      </c>
      <c r="AW20" s="16"/>
      <c r="AX20" s="114"/>
      <c r="AY20" s="112">
        <v>0</v>
      </c>
      <c r="AZ20" s="13">
        <v>28921</v>
      </c>
      <c r="BA20" s="13">
        <v>28921</v>
      </c>
      <c r="BB20" s="15">
        <v>27985.77</v>
      </c>
      <c r="BC20" s="13">
        <f>BB20/BA20*100</f>
        <v>96.76625981120985</v>
      </c>
      <c r="BD20" s="112">
        <f>BB20/AZ20*100</f>
        <v>96.76625981120985</v>
      </c>
      <c r="BE20" s="112"/>
      <c r="BF20" s="16"/>
      <c r="BG20" s="16"/>
      <c r="BH20" s="15"/>
      <c r="BI20" s="16"/>
      <c r="BJ20" s="114"/>
      <c r="BK20" s="112">
        <v>0</v>
      </c>
      <c r="BL20" s="16">
        <v>3000</v>
      </c>
      <c r="BM20" s="16">
        <v>3000</v>
      </c>
      <c r="BN20" s="15">
        <v>3000</v>
      </c>
      <c r="BO20" s="114">
        <f>BN20/BM20*100</f>
        <v>100</v>
      </c>
      <c r="BP20" s="114">
        <f>BN20/BL20*100</f>
        <v>100</v>
      </c>
      <c r="BQ20" s="112"/>
      <c r="BR20" s="16"/>
      <c r="BS20" s="16"/>
      <c r="BT20" s="15"/>
      <c r="BU20" s="16"/>
      <c r="BV20" s="180"/>
      <c r="BW20" s="252">
        <f t="shared" si="10"/>
        <v>48732</v>
      </c>
      <c r="BX20" s="13">
        <f t="shared" si="17"/>
        <v>80653</v>
      </c>
      <c r="BY20" s="13">
        <f t="shared" si="18"/>
        <v>68470</v>
      </c>
      <c r="BZ20" s="15">
        <f t="shared" si="19"/>
        <v>30985.77</v>
      </c>
      <c r="CA20" s="16">
        <f t="shared" si="4"/>
        <v>45.254520227837006</v>
      </c>
      <c r="CB20" s="185">
        <f t="shared" si="11"/>
        <v>38.41862051008642</v>
      </c>
    </row>
    <row r="21" spans="1:80" s="20" customFormat="1" ht="20.25" customHeight="1">
      <c r="A21" s="85">
        <v>16</v>
      </c>
      <c r="B21" s="14" t="s">
        <v>25</v>
      </c>
      <c r="C21" s="13"/>
      <c r="D21" s="13"/>
      <c r="E21" s="13"/>
      <c r="F21" s="15"/>
      <c r="G21" s="16"/>
      <c r="H21" s="16"/>
      <c r="I21" s="13">
        <v>0</v>
      </c>
      <c r="J21" s="13">
        <v>47607.12</v>
      </c>
      <c r="K21" s="13">
        <v>47607.12</v>
      </c>
      <c r="L21" s="15">
        <v>47607.12</v>
      </c>
      <c r="M21" s="16">
        <f t="shared" si="14"/>
        <v>100</v>
      </c>
      <c r="N21" s="16">
        <f t="shared" si="13"/>
        <v>100</v>
      </c>
      <c r="O21" s="16"/>
      <c r="P21" s="16"/>
      <c r="Q21" s="16"/>
      <c r="R21" s="15"/>
      <c r="S21" s="16"/>
      <c r="T21" s="16"/>
      <c r="U21" s="13">
        <v>37476</v>
      </c>
      <c r="V21" s="13">
        <v>37476</v>
      </c>
      <c r="W21" s="13">
        <v>28107</v>
      </c>
      <c r="X21" s="15">
        <v>8141.62</v>
      </c>
      <c r="Y21" s="16">
        <f t="shared" si="15"/>
        <v>28.966520795531363</v>
      </c>
      <c r="Z21" s="114">
        <f t="shared" si="12"/>
        <v>21.72489059664852</v>
      </c>
      <c r="AA21" s="112"/>
      <c r="AB21" s="16"/>
      <c r="AC21" s="16"/>
      <c r="AD21" s="15"/>
      <c r="AE21" s="16"/>
      <c r="AF21" s="114"/>
      <c r="AG21" s="114"/>
      <c r="AH21" s="16"/>
      <c r="AI21" s="16"/>
      <c r="AJ21" s="15"/>
      <c r="AK21" s="16"/>
      <c r="AL21" s="16"/>
      <c r="AM21" s="16"/>
      <c r="AN21" s="16"/>
      <c r="AO21" s="16"/>
      <c r="AP21" s="19"/>
      <c r="AQ21" s="16"/>
      <c r="AR21" s="16"/>
      <c r="AS21" s="112">
        <f t="shared" si="5"/>
        <v>0</v>
      </c>
      <c r="AT21" s="13">
        <f t="shared" si="6"/>
        <v>0</v>
      </c>
      <c r="AU21" s="112">
        <f t="shared" si="7"/>
        <v>0</v>
      </c>
      <c r="AV21" s="113">
        <f t="shared" si="8"/>
        <v>0</v>
      </c>
      <c r="AW21" s="16"/>
      <c r="AX21" s="114"/>
      <c r="AY21" s="112"/>
      <c r="AZ21" s="13"/>
      <c r="BA21" s="13"/>
      <c r="BB21" s="15"/>
      <c r="BC21" s="13"/>
      <c r="BD21" s="112"/>
      <c r="BE21" s="112">
        <v>12775.24</v>
      </c>
      <c r="BF21" s="13">
        <v>12775.24</v>
      </c>
      <c r="BG21" s="13">
        <v>8600</v>
      </c>
      <c r="BH21" s="15">
        <v>11154.58</v>
      </c>
      <c r="BI21" s="16">
        <f>BH21/BG21*100</f>
        <v>129.70441860465115</v>
      </c>
      <c r="BJ21" s="114">
        <f t="shared" si="9"/>
        <v>87.31405437392958</v>
      </c>
      <c r="BK21" s="112">
        <v>30000</v>
      </c>
      <c r="BL21" s="16">
        <v>30000</v>
      </c>
      <c r="BM21" s="16">
        <v>22500</v>
      </c>
      <c r="BN21" s="15">
        <v>44787.92</v>
      </c>
      <c r="BO21" s="114">
        <f>BN21/BM21*100</f>
        <v>199.05742222222221</v>
      </c>
      <c r="BP21" s="114">
        <f>BN21/BL21*100</f>
        <v>149.29306666666668</v>
      </c>
      <c r="BQ21" s="112"/>
      <c r="BR21" s="13"/>
      <c r="BS21" s="13"/>
      <c r="BT21" s="15"/>
      <c r="BU21" s="16"/>
      <c r="BV21" s="180"/>
      <c r="BW21" s="252">
        <f t="shared" si="10"/>
        <v>80251.23999999999</v>
      </c>
      <c r="BX21" s="13">
        <f t="shared" si="17"/>
        <v>127858.36</v>
      </c>
      <c r="BY21" s="13">
        <f t="shared" si="18"/>
        <v>106814.12</v>
      </c>
      <c r="BZ21" s="15">
        <f t="shared" si="19"/>
        <v>111691.24</v>
      </c>
      <c r="CA21" s="16">
        <f t="shared" si="4"/>
        <v>104.56598809221104</v>
      </c>
      <c r="CB21" s="185">
        <f t="shared" si="11"/>
        <v>87.35544551017236</v>
      </c>
    </row>
    <row r="22" spans="1:80" s="20" customFormat="1" ht="20.25" customHeight="1">
      <c r="A22" s="85">
        <v>17</v>
      </c>
      <c r="B22" s="14" t="s">
        <v>26</v>
      </c>
      <c r="C22" s="13"/>
      <c r="D22" s="13"/>
      <c r="E22" s="13"/>
      <c r="F22" s="15"/>
      <c r="G22" s="16"/>
      <c r="H22" s="16"/>
      <c r="I22" s="13">
        <v>0</v>
      </c>
      <c r="J22" s="13">
        <v>0</v>
      </c>
      <c r="K22" s="13">
        <v>0</v>
      </c>
      <c r="L22" s="15">
        <v>21364.74</v>
      </c>
      <c r="M22" s="16"/>
      <c r="N22" s="16"/>
      <c r="O22" s="16"/>
      <c r="P22" s="16"/>
      <c r="Q22" s="16"/>
      <c r="R22" s="15"/>
      <c r="S22" s="16"/>
      <c r="T22" s="16"/>
      <c r="U22" s="13"/>
      <c r="V22" s="13"/>
      <c r="W22" s="13"/>
      <c r="X22" s="15"/>
      <c r="Y22" s="16"/>
      <c r="Z22" s="114"/>
      <c r="AA22" s="112">
        <v>0</v>
      </c>
      <c r="AB22" s="16">
        <v>0</v>
      </c>
      <c r="AC22" s="16">
        <v>0</v>
      </c>
      <c r="AD22" s="15">
        <v>20695.28</v>
      </c>
      <c r="AE22" s="16"/>
      <c r="AF22" s="114"/>
      <c r="AG22" s="114"/>
      <c r="AH22" s="16"/>
      <c r="AI22" s="16"/>
      <c r="AJ22" s="15"/>
      <c r="AK22" s="16"/>
      <c r="AL22" s="16"/>
      <c r="AM22" s="16"/>
      <c r="AN22" s="16"/>
      <c r="AO22" s="16"/>
      <c r="AP22" s="19"/>
      <c r="AQ22" s="16"/>
      <c r="AR22" s="16"/>
      <c r="AS22" s="112">
        <f t="shared" si="5"/>
        <v>0</v>
      </c>
      <c r="AT22" s="13">
        <f t="shared" si="6"/>
        <v>0</v>
      </c>
      <c r="AU22" s="112">
        <f t="shared" si="7"/>
        <v>0</v>
      </c>
      <c r="AV22" s="113">
        <f t="shared" si="8"/>
        <v>20695.28</v>
      </c>
      <c r="AW22" s="16"/>
      <c r="AX22" s="114"/>
      <c r="AY22" s="112">
        <v>1823902</v>
      </c>
      <c r="AZ22" s="13">
        <v>1823902</v>
      </c>
      <c r="BA22" s="13">
        <v>433501</v>
      </c>
      <c r="BB22" s="15">
        <v>433500.49</v>
      </c>
      <c r="BC22" s="13">
        <f>BB22/BA22*100</f>
        <v>99.99988235321257</v>
      </c>
      <c r="BD22" s="112">
        <f>BB22/AZ22*100</f>
        <v>23.76775122786202</v>
      </c>
      <c r="BE22" s="112">
        <v>339071</v>
      </c>
      <c r="BF22" s="16">
        <v>339071</v>
      </c>
      <c r="BG22" s="16">
        <v>0</v>
      </c>
      <c r="BH22" s="15">
        <v>81.28</v>
      </c>
      <c r="BI22" s="16"/>
      <c r="BJ22" s="114">
        <f t="shared" si="9"/>
        <v>0.023971380625296766</v>
      </c>
      <c r="BK22" s="112">
        <v>0</v>
      </c>
      <c r="BL22" s="16">
        <v>0</v>
      </c>
      <c r="BM22" s="16">
        <v>0</v>
      </c>
      <c r="BN22" s="15">
        <v>20000</v>
      </c>
      <c r="BO22" s="114"/>
      <c r="BP22" s="114"/>
      <c r="BQ22" s="112"/>
      <c r="BR22" s="16"/>
      <c r="BS22" s="16"/>
      <c r="BT22" s="15"/>
      <c r="BU22" s="16"/>
      <c r="BV22" s="180"/>
      <c r="BW22" s="252">
        <f t="shared" si="10"/>
        <v>2162973</v>
      </c>
      <c r="BX22" s="13">
        <f t="shared" si="17"/>
        <v>2162973</v>
      </c>
      <c r="BY22" s="13">
        <f t="shared" si="18"/>
        <v>433501</v>
      </c>
      <c r="BZ22" s="15">
        <f t="shared" si="19"/>
        <v>495641.79000000004</v>
      </c>
      <c r="CA22" s="16">
        <f t="shared" si="4"/>
        <v>114.3346359062609</v>
      </c>
      <c r="CB22" s="185">
        <f t="shared" si="11"/>
        <v>22.914839436275905</v>
      </c>
    </row>
    <row r="23" spans="1:80" s="20" customFormat="1" ht="20.25" customHeight="1">
      <c r="A23" s="85">
        <v>18</v>
      </c>
      <c r="B23" s="14" t="s">
        <v>27</v>
      </c>
      <c r="C23" s="13"/>
      <c r="D23" s="13"/>
      <c r="E23" s="13"/>
      <c r="F23" s="15"/>
      <c r="G23" s="16"/>
      <c r="H23" s="16"/>
      <c r="I23" s="13"/>
      <c r="J23" s="13"/>
      <c r="K23" s="13"/>
      <c r="L23" s="15"/>
      <c r="M23" s="16"/>
      <c r="N23" s="16"/>
      <c r="O23" s="16"/>
      <c r="P23" s="16"/>
      <c r="Q23" s="16"/>
      <c r="R23" s="15"/>
      <c r="S23" s="16"/>
      <c r="T23" s="16"/>
      <c r="U23" s="13">
        <v>18538</v>
      </c>
      <c r="V23" s="13">
        <v>18538</v>
      </c>
      <c r="W23" s="13">
        <v>0</v>
      </c>
      <c r="X23" s="15">
        <v>0</v>
      </c>
      <c r="Y23" s="16"/>
      <c r="Z23" s="114">
        <f t="shared" si="12"/>
        <v>0</v>
      </c>
      <c r="AA23" s="112"/>
      <c r="AB23" s="16"/>
      <c r="AC23" s="16"/>
      <c r="AD23" s="15"/>
      <c r="AE23" s="16"/>
      <c r="AF23" s="114"/>
      <c r="AG23" s="114"/>
      <c r="AH23" s="16"/>
      <c r="AI23" s="16"/>
      <c r="AJ23" s="15"/>
      <c r="AK23" s="16"/>
      <c r="AL23" s="16"/>
      <c r="AM23" s="16">
        <v>0</v>
      </c>
      <c r="AN23" s="13">
        <v>286244.74</v>
      </c>
      <c r="AO23" s="13">
        <v>286244.74</v>
      </c>
      <c r="AP23" s="17">
        <v>286244.74</v>
      </c>
      <c r="AQ23" s="16">
        <f>AP23/AO23*100</f>
        <v>100</v>
      </c>
      <c r="AR23" s="16">
        <f>AP23/AN23*100</f>
        <v>100</v>
      </c>
      <c r="AS23" s="112">
        <f t="shared" si="5"/>
        <v>0</v>
      </c>
      <c r="AT23" s="13">
        <f>AB23+AH23+AN23</f>
        <v>286244.74</v>
      </c>
      <c r="AU23" s="112">
        <f t="shared" si="7"/>
        <v>286244.74</v>
      </c>
      <c r="AV23" s="113">
        <f t="shared" si="8"/>
        <v>286244.74</v>
      </c>
      <c r="AW23" s="16">
        <f>AV23/AU23*100</f>
        <v>100</v>
      </c>
      <c r="AX23" s="114">
        <f>AV23/AT23*100</f>
        <v>100</v>
      </c>
      <c r="AY23" s="112"/>
      <c r="AZ23" s="13"/>
      <c r="BA23" s="13"/>
      <c r="BB23" s="15"/>
      <c r="BC23" s="13"/>
      <c r="BD23" s="112"/>
      <c r="BE23" s="112">
        <v>140161</v>
      </c>
      <c r="BF23" s="16">
        <v>140161</v>
      </c>
      <c r="BG23" s="16">
        <v>77994</v>
      </c>
      <c r="BH23" s="15">
        <v>77993.14</v>
      </c>
      <c r="BI23" s="16">
        <f>BH23/BG23*100</f>
        <v>99.99889735107828</v>
      </c>
      <c r="BJ23" s="114">
        <f t="shared" si="9"/>
        <v>55.64539351174721</v>
      </c>
      <c r="BK23" s="112"/>
      <c r="BL23" s="16"/>
      <c r="BM23" s="16"/>
      <c r="BN23" s="15"/>
      <c r="BO23" s="114"/>
      <c r="BP23" s="114"/>
      <c r="BQ23" s="112"/>
      <c r="BR23" s="16"/>
      <c r="BS23" s="16"/>
      <c r="BT23" s="15"/>
      <c r="BU23" s="16"/>
      <c r="BV23" s="180"/>
      <c r="BW23" s="252">
        <f t="shared" si="10"/>
        <v>158699</v>
      </c>
      <c r="BX23" s="13">
        <f t="shared" si="17"/>
        <v>444943.74</v>
      </c>
      <c r="BY23" s="13">
        <f t="shared" si="18"/>
        <v>364238.74</v>
      </c>
      <c r="BZ23" s="15">
        <f t="shared" si="19"/>
        <v>364237.88</v>
      </c>
      <c r="CA23" s="16">
        <f t="shared" si="4"/>
        <v>99.99976389112263</v>
      </c>
      <c r="CB23" s="185">
        <f t="shared" si="11"/>
        <v>81.8615584972608</v>
      </c>
    </row>
    <row r="24" spans="1:80" s="20" customFormat="1" ht="20.25" customHeight="1" thickBot="1">
      <c r="A24" s="86">
        <v>0</v>
      </c>
      <c r="B24" s="87" t="s">
        <v>28</v>
      </c>
      <c r="C24" s="88">
        <v>28600</v>
      </c>
      <c r="D24" s="88">
        <v>28600</v>
      </c>
      <c r="E24" s="88">
        <v>0</v>
      </c>
      <c r="F24" s="89">
        <v>0</v>
      </c>
      <c r="G24" s="90"/>
      <c r="H24" s="90">
        <f t="shared" si="16"/>
        <v>0</v>
      </c>
      <c r="I24" s="88"/>
      <c r="J24" s="88"/>
      <c r="K24" s="88"/>
      <c r="L24" s="89"/>
      <c r="M24" s="90"/>
      <c r="N24" s="90"/>
      <c r="O24" s="90"/>
      <c r="P24" s="90"/>
      <c r="Q24" s="90"/>
      <c r="R24" s="89"/>
      <c r="S24" s="90"/>
      <c r="T24" s="90"/>
      <c r="U24" s="88">
        <v>7980</v>
      </c>
      <c r="V24" s="88">
        <v>7980</v>
      </c>
      <c r="W24" s="88">
        <v>0</v>
      </c>
      <c r="X24" s="89">
        <v>0</v>
      </c>
      <c r="Y24" s="16"/>
      <c r="Z24" s="105">
        <f t="shared" si="12"/>
        <v>0</v>
      </c>
      <c r="AA24" s="103"/>
      <c r="AB24" s="90"/>
      <c r="AC24" s="88"/>
      <c r="AD24" s="89"/>
      <c r="AE24" s="90"/>
      <c r="AF24" s="105"/>
      <c r="AG24" s="105">
        <v>0</v>
      </c>
      <c r="AH24" s="90">
        <v>116725</v>
      </c>
      <c r="AI24" s="90">
        <v>116725</v>
      </c>
      <c r="AJ24" s="89">
        <v>116725</v>
      </c>
      <c r="AK24" s="90">
        <f>AJ24/AI24*100</f>
        <v>100</v>
      </c>
      <c r="AL24" s="90">
        <f>AJ24/AH24*100</f>
        <v>100</v>
      </c>
      <c r="AM24" s="90"/>
      <c r="AN24" s="90"/>
      <c r="AO24" s="90"/>
      <c r="AP24" s="216"/>
      <c r="AQ24" s="90"/>
      <c r="AR24" s="90"/>
      <c r="AS24" s="103">
        <f t="shared" si="5"/>
        <v>0</v>
      </c>
      <c r="AT24" s="88">
        <f t="shared" si="6"/>
        <v>116725</v>
      </c>
      <c r="AU24" s="103">
        <f t="shared" si="7"/>
        <v>116725</v>
      </c>
      <c r="AV24" s="104">
        <f t="shared" si="8"/>
        <v>116725</v>
      </c>
      <c r="AW24" s="16">
        <f>AV24/AU24*100</f>
        <v>100</v>
      </c>
      <c r="AX24" s="114">
        <f>AV24/AT24*100</f>
        <v>100</v>
      </c>
      <c r="AY24" s="103">
        <v>0</v>
      </c>
      <c r="AZ24" s="88">
        <v>307000</v>
      </c>
      <c r="BA24" s="88">
        <v>96950</v>
      </c>
      <c r="BB24" s="89">
        <v>96950</v>
      </c>
      <c r="BC24" s="13">
        <f>BB24/BA24*100</f>
        <v>100</v>
      </c>
      <c r="BD24" s="112">
        <f>BB24/AZ24*100</f>
        <v>31.579804560260587</v>
      </c>
      <c r="BE24" s="103">
        <v>0</v>
      </c>
      <c r="BF24" s="90">
        <v>1423.1</v>
      </c>
      <c r="BG24" s="88">
        <v>1423.1</v>
      </c>
      <c r="BH24" s="89">
        <v>1423.1</v>
      </c>
      <c r="BI24" s="16">
        <f>BH24/BG24*100</f>
        <v>100</v>
      </c>
      <c r="BJ24" s="105">
        <f t="shared" si="9"/>
        <v>100</v>
      </c>
      <c r="BK24" s="103">
        <v>0</v>
      </c>
      <c r="BL24" s="90">
        <v>3000</v>
      </c>
      <c r="BM24" s="90">
        <v>3000</v>
      </c>
      <c r="BN24" s="89">
        <v>3000</v>
      </c>
      <c r="BO24" s="114">
        <f>BN24/BM24*100</f>
        <v>100</v>
      </c>
      <c r="BP24" s="114">
        <f>BN24/BL24*100</f>
        <v>100</v>
      </c>
      <c r="BQ24" s="103"/>
      <c r="BR24" s="90"/>
      <c r="BS24" s="90"/>
      <c r="BT24" s="89"/>
      <c r="BU24" s="90"/>
      <c r="BV24" s="181"/>
      <c r="BW24" s="253">
        <f t="shared" si="10"/>
        <v>36580</v>
      </c>
      <c r="BX24" s="88">
        <f t="shared" si="17"/>
        <v>464728.1</v>
      </c>
      <c r="BY24" s="88">
        <f t="shared" si="18"/>
        <v>218098.1</v>
      </c>
      <c r="BZ24" s="89">
        <f>F24+L24+X24+AV24+BB24+BH24+BN24+BT24</f>
        <v>218098.1</v>
      </c>
      <c r="CA24" s="90"/>
      <c r="CB24" s="186">
        <f t="shared" si="11"/>
        <v>46.93025879003228</v>
      </c>
    </row>
    <row r="25" spans="1:80" s="21" customFormat="1" ht="22.5" customHeight="1" thickBot="1">
      <c r="A25" s="93"/>
      <c r="B25" s="94" t="s">
        <v>38</v>
      </c>
      <c r="C25" s="95">
        <f>SUM(C6:C24)</f>
        <v>123177</v>
      </c>
      <c r="D25" s="95">
        <f>SUM(D6:D24)</f>
        <v>123177</v>
      </c>
      <c r="E25" s="95">
        <f>SUM(E6:E24)</f>
        <v>61957</v>
      </c>
      <c r="F25" s="96">
        <f>SUM(F6:F24)</f>
        <v>37075.93</v>
      </c>
      <c r="G25" s="97">
        <f>F25/E25*100</f>
        <v>59.84138999628775</v>
      </c>
      <c r="H25" s="97">
        <f t="shared" si="16"/>
        <v>30.09971829156417</v>
      </c>
      <c r="I25" s="95">
        <f>SUM(I6:I24)</f>
        <v>2049109</v>
      </c>
      <c r="J25" s="95">
        <f>SUM(J6:J24)</f>
        <v>2084758.9200000002</v>
      </c>
      <c r="K25" s="95">
        <f>SUM(K6:K24)</f>
        <v>1682102.7200000002</v>
      </c>
      <c r="L25" s="96">
        <f>SUM(L6:L24)</f>
        <v>1703164.5300000003</v>
      </c>
      <c r="M25" s="97">
        <f>L25/K25*100</f>
        <v>101.25211199943843</v>
      </c>
      <c r="N25" s="97">
        <f t="shared" si="13"/>
        <v>81.695994374256</v>
      </c>
      <c r="O25" s="97"/>
      <c r="P25" s="97"/>
      <c r="Q25" s="97"/>
      <c r="R25" s="96"/>
      <c r="S25" s="97"/>
      <c r="T25" s="97"/>
      <c r="U25" s="95">
        <f>SUM(U6:U24)</f>
        <v>543402</v>
      </c>
      <c r="V25" s="95">
        <f>SUM(V6:V24)</f>
        <v>543402</v>
      </c>
      <c r="W25" s="95">
        <f>SUM(W6:W24)</f>
        <v>239531</v>
      </c>
      <c r="X25" s="96">
        <f>SUM(X6:X24)</f>
        <v>139333.65</v>
      </c>
      <c r="Y25" s="97">
        <f>X25/W25*100</f>
        <v>58.16936012457678</v>
      </c>
      <c r="Z25" s="97">
        <f t="shared" si="12"/>
        <v>25.640989543652765</v>
      </c>
      <c r="AA25" s="95">
        <f>SUM(AA6:AA24)</f>
        <v>761880</v>
      </c>
      <c r="AB25" s="95">
        <f>SUM(AB6:AB24)</f>
        <v>762838.15</v>
      </c>
      <c r="AC25" s="95">
        <f>SUM(AC6:AC24)</f>
        <v>528838.15</v>
      </c>
      <c r="AD25" s="96">
        <f>SUM(AD6:AD24)</f>
        <v>-74493.38</v>
      </c>
      <c r="AE25" s="97">
        <f>AD25/AC25*100</f>
        <v>-14.086234134205334</v>
      </c>
      <c r="AF25" s="97">
        <f>AD25/AB25*100</f>
        <v>-9.765292939268965</v>
      </c>
      <c r="AG25" s="97"/>
      <c r="AH25" s="97">
        <f>SUM(AH6:AH24)</f>
        <v>116725</v>
      </c>
      <c r="AI25" s="97">
        <f>SUM(AI6:AI24)</f>
        <v>116725</v>
      </c>
      <c r="AJ25" s="96">
        <f>SUM(AJ6:AJ24)</f>
        <v>259275</v>
      </c>
      <c r="AK25" s="97">
        <f>AJ25/AI25*100</f>
        <v>222.12465195973442</v>
      </c>
      <c r="AL25" s="97">
        <f>AJ25/AH25*100</f>
        <v>222.12465195973442</v>
      </c>
      <c r="AM25" s="97">
        <v>0</v>
      </c>
      <c r="AN25" s="95">
        <f>SUM(AN6:AN24)</f>
        <v>286244.74</v>
      </c>
      <c r="AO25" s="95">
        <f>SUM(AO6:AO24)</f>
        <v>286244.74</v>
      </c>
      <c r="AP25" s="98">
        <f>SUM(AP6:AP24)</f>
        <v>286244.74</v>
      </c>
      <c r="AQ25" s="97">
        <f>AP25/AO25*100</f>
        <v>100</v>
      </c>
      <c r="AR25" s="97">
        <f>AP25/AN25*100</f>
        <v>100</v>
      </c>
      <c r="AS25" s="95">
        <f t="shared" si="5"/>
        <v>761880</v>
      </c>
      <c r="AT25" s="95">
        <f>SUM(AT6:AT24)</f>
        <v>1165807.8900000001</v>
      </c>
      <c r="AU25" s="95">
        <f>SUM(AU6:AU24)</f>
        <v>931807.89</v>
      </c>
      <c r="AV25" s="96">
        <f>SUM(AV6:AV24)</f>
        <v>471026.36</v>
      </c>
      <c r="AW25" s="97">
        <f>AV25/AU25*100</f>
        <v>50.54972865705183</v>
      </c>
      <c r="AX25" s="97">
        <f>AV25/AT25*100</f>
        <v>40.40342873301363</v>
      </c>
      <c r="AY25" s="95">
        <f>SUM(AY6:AY24)</f>
        <v>3044652</v>
      </c>
      <c r="AZ25" s="95">
        <f>SUM(AZ6:AZ24)</f>
        <v>4738956.37</v>
      </c>
      <c r="BA25" s="95">
        <f>SUM(BA6:BA24)</f>
        <v>2963791.3699999996</v>
      </c>
      <c r="BB25" s="96">
        <f>SUM(BB6:BB24)</f>
        <v>2196497.94</v>
      </c>
      <c r="BC25" s="95">
        <f>BB25/BA25*100</f>
        <v>74.11108495130007</v>
      </c>
      <c r="BD25" s="95">
        <f>BB25/AZ25*100</f>
        <v>46.349824064744446</v>
      </c>
      <c r="BE25" s="95">
        <f>SUM(BE6:BE24)</f>
        <v>2085748.94</v>
      </c>
      <c r="BF25" s="95">
        <f>SUM(BF6:BF24)</f>
        <v>2200361.02</v>
      </c>
      <c r="BG25" s="95">
        <f>SUM(BG6:BG24)</f>
        <v>1198813.33</v>
      </c>
      <c r="BH25" s="96">
        <f>SUM(BH6:BH24)</f>
        <v>1097699.33</v>
      </c>
      <c r="BI25" s="97">
        <f>BH25/BG25*100</f>
        <v>91.5654925191731</v>
      </c>
      <c r="BJ25" s="97">
        <f t="shared" si="9"/>
        <v>49.887237595219716</v>
      </c>
      <c r="BK25" s="95">
        <f>SUM(BK6:BK24)</f>
        <v>408314.77</v>
      </c>
      <c r="BL25" s="97">
        <f>SUM(BL6:BL24)</f>
        <v>65435</v>
      </c>
      <c r="BM25" s="97">
        <f>SUM(BM6:BM24)</f>
        <v>57935</v>
      </c>
      <c r="BN25" s="96">
        <f>SUM(BN6:BN24)</f>
        <v>148942.89</v>
      </c>
      <c r="BO25" s="97">
        <f>BN25/BM25*100</f>
        <v>257.08620005178216</v>
      </c>
      <c r="BP25" s="97">
        <f>BN25/BL25*100</f>
        <v>227.61960724382976</v>
      </c>
      <c r="BQ25" s="95"/>
      <c r="BR25" s="95">
        <v>0</v>
      </c>
      <c r="BS25" s="100">
        <f>SUM(BS6:BS24)</f>
        <v>0</v>
      </c>
      <c r="BT25" s="96">
        <f>SUM(BT6:BT24)</f>
        <v>0</v>
      </c>
      <c r="BU25" s="97"/>
      <c r="BV25" s="256"/>
      <c r="BW25" s="254">
        <f>SUM(BW6:BW24)</f>
        <v>9016283.71</v>
      </c>
      <c r="BX25" s="95">
        <f>SUM(BX6:BX24)</f>
        <v>10921898.2</v>
      </c>
      <c r="BY25" s="95">
        <f>SUM(BY6:BY24)</f>
        <v>7135938.3100000005</v>
      </c>
      <c r="BZ25" s="98">
        <f>SUM(BZ6:BZ24)</f>
        <v>5793740.629999999</v>
      </c>
      <c r="CA25" s="97">
        <f t="shared" si="4"/>
        <v>81.19101340717727</v>
      </c>
      <c r="CB25" s="187">
        <f t="shared" si="11"/>
        <v>53.04701182803553</v>
      </c>
    </row>
    <row r="26" spans="1:80" s="22" customFormat="1" ht="22.5" customHeight="1" thickBot="1">
      <c r="A26" s="101"/>
      <c r="B26" s="102" t="s">
        <v>36</v>
      </c>
      <c r="C26" s="103">
        <v>11600000</v>
      </c>
      <c r="D26" s="103">
        <v>44821610.62</v>
      </c>
      <c r="E26" s="103">
        <v>44759785.62</v>
      </c>
      <c r="F26" s="104">
        <v>46109769.16</v>
      </c>
      <c r="G26" s="105">
        <f>F26/E26*100</f>
        <v>103.01606346254881</v>
      </c>
      <c r="H26" s="105">
        <f t="shared" si="16"/>
        <v>102.87396753972335</v>
      </c>
      <c r="I26" s="103">
        <v>351362</v>
      </c>
      <c r="J26" s="103">
        <v>351362</v>
      </c>
      <c r="K26" s="103">
        <v>253521</v>
      </c>
      <c r="L26" s="104">
        <v>251964.18</v>
      </c>
      <c r="M26" s="105">
        <f>L26/K26*100</f>
        <v>99.38592069296034</v>
      </c>
      <c r="N26" s="105">
        <f t="shared" si="13"/>
        <v>71.71070861390815</v>
      </c>
      <c r="O26" s="103">
        <v>1648400</v>
      </c>
      <c r="P26" s="103">
        <v>1648400</v>
      </c>
      <c r="Q26" s="103">
        <v>1374749.2</v>
      </c>
      <c r="R26" s="104">
        <v>1482741.56</v>
      </c>
      <c r="S26" s="105">
        <f>R26/Q26*100</f>
        <v>107.85542264727268</v>
      </c>
      <c r="T26" s="105">
        <f>R26/P26*100</f>
        <v>89.95034942975006</v>
      </c>
      <c r="U26" s="103">
        <v>338775</v>
      </c>
      <c r="V26" s="103">
        <v>404775</v>
      </c>
      <c r="W26" s="103">
        <v>404775</v>
      </c>
      <c r="X26" s="104">
        <v>405225.81</v>
      </c>
      <c r="Y26" s="105">
        <f>X26/W26*100</f>
        <v>100.11137298499166</v>
      </c>
      <c r="Z26" s="105">
        <f t="shared" si="12"/>
        <v>100.11137298499166</v>
      </c>
      <c r="AA26" s="103">
        <v>6000000</v>
      </c>
      <c r="AB26" s="103">
        <v>9900000</v>
      </c>
      <c r="AC26" s="103">
        <v>7483000</v>
      </c>
      <c r="AD26" s="104">
        <v>7482834.46</v>
      </c>
      <c r="AE26" s="105">
        <f>AD26/AC26*100</f>
        <v>99.99778778564746</v>
      </c>
      <c r="AF26" s="105">
        <f>AD26/AB26*100</f>
        <v>75.58418646464646</v>
      </c>
      <c r="AG26" s="105">
        <v>0</v>
      </c>
      <c r="AH26" s="105">
        <v>0</v>
      </c>
      <c r="AI26" s="105">
        <v>0</v>
      </c>
      <c r="AJ26" s="104">
        <v>27000</v>
      </c>
      <c r="AK26" s="105"/>
      <c r="AL26" s="105"/>
      <c r="AM26" s="105"/>
      <c r="AN26" s="105"/>
      <c r="AO26" s="105"/>
      <c r="AP26" s="108"/>
      <c r="AQ26" s="105"/>
      <c r="AR26" s="105"/>
      <c r="AS26" s="103">
        <f t="shared" si="5"/>
        <v>6000000</v>
      </c>
      <c r="AT26" s="103">
        <f>AB26+AH26</f>
        <v>9900000</v>
      </c>
      <c r="AU26" s="103">
        <f>AC26+AI26</f>
        <v>7483000</v>
      </c>
      <c r="AV26" s="106">
        <f>AJ26+AD26</f>
        <v>7509834.46</v>
      </c>
      <c r="AW26" s="105">
        <f>AV26/AU26*100</f>
        <v>100.35860563944942</v>
      </c>
      <c r="AX26" s="105">
        <f>AV26/AT26*100</f>
        <v>75.85691373737373</v>
      </c>
      <c r="AY26" s="103">
        <v>0</v>
      </c>
      <c r="AZ26" s="103">
        <v>58000</v>
      </c>
      <c r="BA26" s="103">
        <v>58000</v>
      </c>
      <c r="BB26" s="104">
        <v>162691.96</v>
      </c>
      <c r="BC26" s="103">
        <f>BB26/BA26*100</f>
        <v>280.5033793103448</v>
      </c>
      <c r="BD26" s="103">
        <f>BB26/AZ26*100</f>
        <v>280.5033793103448</v>
      </c>
      <c r="BE26" s="103">
        <v>13322</v>
      </c>
      <c r="BF26" s="103">
        <v>88322</v>
      </c>
      <c r="BG26" s="103">
        <v>87138</v>
      </c>
      <c r="BH26" s="104">
        <v>192854.27</v>
      </c>
      <c r="BI26" s="105">
        <f>BH26/BG26*100</f>
        <v>221.3205145860589</v>
      </c>
      <c r="BJ26" s="105">
        <f t="shared" si="9"/>
        <v>218.35360385860824</v>
      </c>
      <c r="BK26" s="103">
        <v>1076169</v>
      </c>
      <c r="BL26" s="103">
        <v>1284169</v>
      </c>
      <c r="BM26" s="103">
        <v>1180773</v>
      </c>
      <c r="BN26" s="104">
        <v>2298142.7</v>
      </c>
      <c r="BO26" s="105">
        <f>BN26/BM26*100</f>
        <v>194.63035655456216</v>
      </c>
      <c r="BP26" s="105">
        <f>BN26/BL26*100</f>
        <v>178.95952168289378</v>
      </c>
      <c r="BQ26" s="103">
        <v>5000</v>
      </c>
      <c r="BR26" s="103">
        <v>5000</v>
      </c>
      <c r="BS26" s="103">
        <v>5000</v>
      </c>
      <c r="BT26" s="104">
        <v>600</v>
      </c>
      <c r="BU26" s="105">
        <f>BT26/BS26*100</f>
        <v>12</v>
      </c>
      <c r="BV26" s="182">
        <f>BT26/BR26*100</f>
        <v>12</v>
      </c>
      <c r="BW26" s="255">
        <f>C26+I26+O26+U26+AS26+AY26+BE26+BK26+BQ26</f>
        <v>21033028</v>
      </c>
      <c r="BX26" s="103">
        <f>D26+J26+P26+V26+AT26+AZ26+BF26+BL26+BR26</f>
        <v>58561638.62</v>
      </c>
      <c r="BY26" s="103">
        <f>E26+K26+Q26+W26+AU26+BA26+BG26+BM26+BS26</f>
        <v>55606741.82</v>
      </c>
      <c r="BZ26" s="104">
        <f>F26+L26+R26+X26+AV26+BB26+BH26+BN26+BT26</f>
        <v>58413824.10000001</v>
      </c>
      <c r="CA26" s="105">
        <f t="shared" si="4"/>
        <v>105.04809702587248</v>
      </c>
      <c r="CB26" s="248">
        <f t="shared" si="11"/>
        <v>99.74759155740306</v>
      </c>
    </row>
    <row r="27" spans="1:80" s="21" customFormat="1" ht="26.25" thickBot="1">
      <c r="A27" s="93"/>
      <c r="B27" s="94" t="s">
        <v>52</v>
      </c>
      <c r="C27" s="95">
        <f>C25+C26</f>
        <v>11723177</v>
      </c>
      <c r="D27" s="95">
        <f>D25+D26</f>
        <v>44944787.62</v>
      </c>
      <c r="E27" s="95">
        <f>E25+E26</f>
        <v>44821742.62</v>
      </c>
      <c r="F27" s="96">
        <f>F25+F26</f>
        <v>46146845.089999996</v>
      </c>
      <c r="G27" s="97">
        <f>F27/E27*100</f>
        <v>102.95638320275553</v>
      </c>
      <c r="H27" s="97">
        <f t="shared" si="16"/>
        <v>102.67452030291739</v>
      </c>
      <c r="I27" s="95">
        <f>I25+I26</f>
        <v>2400471</v>
      </c>
      <c r="J27" s="95">
        <f>J25+J26</f>
        <v>2436120.92</v>
      </c>
      <c r="K27" s="95">
        <f>K25+K26</f>
        <v>1935623.7200000002</v>
      </c>
      <c r="L27" s="96">
        <f>L25+L26</f>
        <v>1955128.7100000002</v>
      </c>
      <c r="M27" s="97">
        <f>L27/K27*100</f>
        <v>101.00768500605066</v>
      </c>
      <c r="N27" s="97">
        <f t="shared" si="13"/>
        <v>80.25581546255923</v>
      </c>
      <c r="O27" s="97">
        <f>O26</f>
        <v>1648400</v>
      </c>
      <c r="P27" s="95">
        <f>P26</f>
        <v>1648400</v>
      </c>
      <c r="Q27" s="95">
        <f>Q26</f>
        <v>1374749.2</v>
      </c>
      <c r="R27" s="96">
        <f>R25+R26</f>
        <v>1482741.56</v>
      </c>
      <c r="S27" s="97">
        <f>R27/Q27*100</f>
        <v>107.85542264727268</v>
      </c>
      <c r="T27" s="97">
        <f>R27/P27*100</f>
        <v>89.95034942975006</v>
      </c>
      <c r="U27" s="95">
        <f>U25+U26</f>
        <v>882177</v>
      </c>
      <c r="V27" s="95">
        <f>V25+V26</f>
        <v>948177</v>
      </c>
      <c r="W27" s="95">
        <f>W25+W26</f>
        <v>644306</v>
      </c>
      <c r="X27" s="96">
        <f>X25+X26</f>
        <v>544559.46</v>
      </c>
      <c r="Y27" s="97">
        <f>X27/W27*100</f>
        <v>84.5187628238756</v>
      </c>
      <c r="Z27" s="97">
        <f t="shared" si="12"/>
        <v>57.43225790121465</v>
      </c>
      <c r="AA27" s="95">
        <f>AA25+AA26</f>
        <v>6761880</v>
      </c>
      <c r="AB27" s="95">
        <f>AB25+AB26</f>
        <v>10662838.15</v>
      </c>
      <c r="AC27" s="95">
        <f>AC25+AC26</f>
        <v>8011838.15</v>
      </c>
      <c r="AD27" s="96">
        <f>AD26+AD25</f>
        <v>7408341.08</v>
      </c>
      <c r="AE27" s="97">
        <f>AD27/AC27*100</f>
        <v>92.46743308213235</v>
      </c>
      <c r="AF27" s="97">
        <f>AD27/AB27*100</f>
        <v>69.4781349560295</v>
      </c>
      <c r="AG27" s="97">
        <v>0</v>
      </c>
      <c r="AH27" s="97">
        <f>AH25+AH26</f>
        <v>116725</v>
      </c>
      <c r="AI27" s="97">
        <f>AI25+AI26</f>
        <v>116725</v>
      </c>
      <c r="AJ27" s="96">
        <f>AJ25+AJ26</f>
        <v>286275</v>
      </c>
      <c r="AK27" s="97">
        <f>AJ27/AI27*100</f>
        <v>245.255943456843</v>
      </c>
      <c r="AL27" s="97">
        <f>AJ27/AH27*100</f>
        <v>245.255943456843</v>
      </c>
      <c r="AM27" s="97"/>
      <c r="AN27" s="97">
        <f>AN26+AN25</f>
        <v>286244.74</v>
      </c>
      <c r="AO27" s="97">
        <f>AO26+AO25</f>
        <v>286244.74</v>
      </c>
      <c r="AP27" s="217">
        <f>AP26+AP25</f>
        <v>286244.74</v>
      </c>
      <c r="AQ27" s="97">
        <f>AP27/AO27*100</f>
        <v>100</v>
      </c>
      <c r="AR27" s="97">
        <f>AP27/AN27*100</f>
        <v>100</v>
      </c>
      <c r="AS27" s="95">
        <f>AA27+AG27+AM27</f>
        <v>6761880</v>
      </c>
      <c r="AT27" s="95">
        <f>AT25+AT26</f>
        <v>11065807.89</v>
      </c>
      <c r="AU27" s="95">
        <f>AU25+AU26</f>
        <v>8414807.89</v>
      </c>
      <c r="AV27" s="96">
        <f>AV25+AV26</f>
        <v>7980860.82</v>
      </c>
      <c r="AW27" s="97">
        <f>AV27/AU27*100</f>
        <v>94.8430543433357</v>
      </c>
      <c r="AX27" s="97">
        <f>AV27/AT27*100</f>
        <v>72.12180890300998</v>
      </c>
      <c r="AY27" s="95">
        <f>AY25+AY26</f>
        <v>3044652</v>
      </c>
      <c r="AZ27" s="95">
        <f>AZ26+AZ25</f>
        <v>4796956.37</v>
      </c>
      <c r="BA27" s="95">
        <f>BA26+BA25</f>
        <v>3021791.3699999996</v>
      </c>
      <c r="BB27" s="96">
        <f>BB25+BB26</f>
        <v>2359189.9</v>
      </c>
      <c r="BC27" s="95">
        <f>BB27/BA27*100</f>
        <v>78.07256064802382</v>
      </c>
      <c r="BD27" s="95">
        <f>BB27/AZ27*100</f>
        <v>49.18097472710597</v>
      </c>
      <c r="BE27" s="95">
        <f>BE25+BE26</f>
        <v>2099070.94</v>
      </c>
      <c r="BF27" s="97">
        <f>BF25+BF26</f>
        <v>2288683.02</v>
      </c>
      <c r="BG27" s="95">
        <f>BG25+BG26</f>
        <v>1285951.33</v>
      </c>
      <c r="BH27" s="96">
        <f>BH25+BH26</f>
        <v>1290553.6</v>
      </c>
      <c r="BI27" s="97">
        <f>BH27/BG27*100</f>
        <v>100.3578883502535</v>
      </c>
      <c r="BJ27" s="97">
        <f t="shared" si="9"/>
        <v>56.38848144204785</v>
      </c>
      <c r="BK27" s="95">
        <f>BK25+BK26</f>
        <v>1484483.77</v>
      </c>
      <c r="BL27" s="100">
        <f>BL26+BL25</f>
        <v>1349604</v>
      </c>
      <c r="BM27" s="100">
        <f>BM26+BM25</f>
        <v>1238708</v>
      </c>
      <c r="BN27" s="96">
        <f>BN25+BN26</f>
        <v>2447085.5900000003</v>
      </c>
      <c r="BO27" s="97">
        <f>BN27/BM27*100</f>
        <v>197.55144796029413</v>
      </c>
      <c r="BP27" s="97">
        <f>BN27/BL27*100</f>
        <v>181.31878610318287</v>
      </c>
      <c r="BQ27" s="95">
        <f>BQ26</f>
        <v>5000</v>
      </c>
      <c r="BR27" s="95">
        <f>BR26</f>
        <v>5000</v>
      </c>
      <c r="BS27" s="100">
        <f>BS25+BS26</f>
        <v>5000</v>
      </c>
      <c r="BT27" s="96">
        <f>BT25+BT26</f>
        <v>600</v>
      </c>
      <c r="BU27" s="97">
        <f>BT27/BS27*100</f>
        <v>12</v>
      </c>
      <c r="BV27" s="256">
        <f>BT27/BR27*100</f>
        <v>12</v>
      </c>
      <c r="BW27" s="254">
        <f>BW25+BW26</f>
        <v>30049311.71</v>
      </c>
      <c r="BX27" s="95">
        <f>BX25+BX26</f>
        <v>69483536.82</v>
      </c>
      <c r="BY27" s="95">
        <f>BY25+BY26</f>
        <v>62742680.13</v>
      </c>
      <c r="BZ27" s="96">
        <f>BZ25+BZ26</f>
        <v>64207564.730000004</v>
      </c>
      <c r="CA27" s="97">
        <f t="shared" si="4"/>
        <v>102.3347498018332</v>
      </c>
      <c r="CB27" s="187">
        <f t="shared" si="11"/>
        <v>92.4068745900664</v>
      </c>
    </row>
    <row r="28" spans="6:65" ht="20.25">
      <c r="F28" s="34"/>
      <c r="U28" s="2"/>
      <c r="AZ28" s="12"/>
      <c r="BA28" s="12"/>
      <c r="BG28" s="2"/>
      <c r="BI28" s="4"/>
      <c r="BJ28" s="4"/>
      <c r="BK28" s="4"/>
      <c r="BL28" s="4"/>
      <c r="BM28" s="4"/>
    </row>
    <row r="29" spans="30:77" ht="20.25">
      <c r="AD29" s="2"/>
      <c r="BI29" s="4"/>
      <c r="BJ29" s="4"/>
      <c r="BK29" s="4"/>
      <c r="BL29" s="4"/>
      <c r="BM29" s="4"/>
      <c r="BY29" s="33"/>
    </row>
  </sheetData>
  <sheetProtection/>
  <mergeCells count="16">
    <mergeCell ref="BK4:BP4"/>
    <mergeCell ref="BQ4:BV4"/>
    <mergeCell ref="BW4:CB4"/>
    <mergeCell ref="U4:Z4"/>
    <mergeCell ref="AA4:AF4"/>
    <mergeCell ref="AM4:AR4"/>
    <mergeCell ref="AS4:AX4"/>
    <mergeCell ref="AY4:BD4"/>
    <mergeCell ref="BE4:BJ4"/>
    <mergeCell ref="A4:A5"/>
    <mergeCell ref="AG4:AL4"/>
    <mergeCell ref="C4:H4"/>
    <mergeCell ref="I4:N4"/>
    <mergeCell ref="O4:T4"/>
    <mergeCell ref="B1:AU1"/>
    <mergeCell ref="B4:B5"/>
  </mergeCells>
  <printOptions horizontalCentered="1"/>
  <pageMargins left="0" right="0" top="0" bottom="0" header="0.15748031496062992" footer="0.15748031496062992"/>
  <pageSetup fitToWidth="6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3">
      <selection activeCell="D27" sqref="D27"/>
    </sheetView>
  </sheetViews>
  <sheetFormatPr defaultColWidth="9.140625" defaultRowHeight="12.75"/>
  <cols>
    <col min="1" max="1" width="4.7109375" style="5" customWidth="1"/>
    <col min="2" max="2" width="23.7109375" style="5" customWidth="1"/>
    <col min="3" max="5" width="14.57421875" style="5" customWidth="1"/>
    <col min="6" max="6" width="18.00390625" style="5" hidden="1" customWidth="1"/>
    <col min="7" max="7" width="15.00390625" style="6" customWidth="1"/>
    <col min="8" max="8" width="14.57421875" style="6" customWidth="1"/>
    <col min="9" max="9" width="7.7109375" style="5" customWidth="1"/>
    <col min="10" max="10" width="5.8515625" style="5" customWidth="1"/>
    <col min="11" max="11" width="16.00390625" style="5" bestFit="1" customWidth="1"/>
    <col min="12" max="16384" width="9.140625" style="5" customWidth="1"/>
  </cols>
  <sheetData>
    <row r="1" spans="1:10" ht="40.5" customHeight="1">
      <c r="A1" s="279" t="s">
        <v>99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9" ht="16.5" thickBot="1">
      <c r="A2" s="56"/>
      <c r="B2" s="56"/>
      <c r="C2" s="56"/>
      <c r="D2" s="56"/>
      <c r="E2" s="56"/>
      <c r="F2" s="56"/>
      <c r="G2" s="57"/>
      <c r="H2" s="57"/>
      <c r="I2" s="56"/>
    </row>
    <row r="3" spans="1:10" s="23" customFormat="1" ht="21" customHeight="1">
      <c r="A3" s="285" t="s">
        <v>31</v>
      </c>
      <c r="B3" s="268" t="s">
        <v>30</v>
      </c>
      <c r="C3" s="263" t="s">
        <v>73</v>
      </c>
      <c r="D3" s="290"/>
      <c r="E3" s="290"/>
      <c r="F3" s="290"/>
      <c r="G3" s="290"/>
      <c r="H3" s="290"/>
      <c r="I3" s="290"/>
      <c r="J3" s="291"/>
    </row>
    <row r="4" spans="1:10" s="23" customFormat="1" ht="21" customHeight="1">
      <c r="A4" s="286"/>
      <c r="B4" s="284"/>
      <c r="C4" s="280" t="str">
        <f>неналоговые!BW5</f>
        <v>Утверждено на 2018 год</v>
      </c>
      <c r="D4" s="282" t="s">
        <v>88</v>
      </c>
      <c r="E4" s="282" t="str">
        <f>налоговые!E5</f>
        <v>План 9-ти месяцев</v>
      </c>
      <c r="F4" s="282" t="e">
        <f>налоговые!#REF!</f>
        <v>#REF!</v>
      </c>
      <c r="G4" s="288" t="str">
        <f>налоговые!F5</f>
        <v>факт на 01.10.18</v>
      </c>
      <c r="H4" s="282" t="s">
        <v>47</v>
      </c>
      <c r="I4" s="282"/>
      <c r="J4" s="283"/>
    </row>
    <row r="5" spans="1:10" s="23" customFormat="1" ht="81.75" customHeight="1" thickBot="1">
      <c r="A5" s="287"/>
      <c r="B5" s="264"/>
      <c r="C5" s="281"/>
      <c r="D5" s="264"/>
      <c r="E5" s="264"/>
      <c r="F5" s="264"/>
      <c r="G5" s="289"/>
      <c r="H5" s="200" t="s">
        <v>91</v>
      </c>
      <c r="I5" s="117" t="str">
        <f>неналоговые!CA5</f>
        <v>% исп. к 9 мес.</v>
      </c>
      <c r="J5" s="183" t="str">
        <f>налоговые!H5</f>
        <v>% исп. к уточн. плану</v>
      </c>
    </row>
    <row r="6" spans="1:10" s="23" customFormat="1" ht="20.25" customHeight="1">
      <c r="A6" s="78">
        <v>1</v>
      </c>
      <c r="B6" s="79" t="s">
        <v>10</v>
      </c>
      <c r="C6" s="80">
        <f>налоговые!BX6+неналоговые!BW6</f>
        <v>3369987</v>
      </c>
      <c r="D6" s="80">
        <f>налоговые!BY6+неналоговые!BX6</f>
        <v>3369987</v>
      </c>
      <c r="E6" s="80">
        <f>налоговые!BZ6+неналоговые!BY6</f>
        <v>2017229</v>
      </c>
      <c r="F6" s="81" t="e">
        <f>неналоговые!#REF!+налоговые!#REF!</f>
        <v>#REF!</v>
      </c>
      <c r="G6" s="82">
        <f>неналоговые!BZ6+налоговые!CA6</f>
        <v>2093655.2999999998</v>
      </c>
      <c r="H6" s="81">
        <f>G6-D6</f>
        <v>-1276331.7000000002</v>
      </c>
      <c r="I6" s="201">
        <f>G6/E6*100</f>
        <v>103.78867743820854</v>
      </c>
      <c r="J6" s="202">
        <f>G6/D6*100</f>
        <v>62.12650968683261</v>
      </c>
    </row>
    <row r="7" spans="1:10" s="23" customFormat="1" ht="20.25" customHeight="1">
      <c r="A7" s="64">
        <v>2</v>
      </c>
      <c r="B7" s="58" t="s">
        <v>11</v>
      </c>
      <c r="C7" s="80">
        <f>налоговые!BX7+неналоговые!BW7</f>
        <v>5070420.22</v>
      </c>
      <c r="D7" s="59">
        <f>налоговые!BY7+неналоговые!BX7</f>
        <v>5118169.06</v>
      </c>
      <c r="E7" s="59">
        <f>налоговые!BZ7+неналоговые!BY7</f>
        <v>2376019.86</v>
      </c>
      <c r="F7" s="60" t="e">
        <f>неналоговые!#REF!+налоговые!#REF!</f>
        <v>#REF!</v>
      </c>
      <c r="G7" s="61">
        <f>налоговые!CA7+неналоговые!BZ7</f>
        <v>2403919.6</v>
      </c>
      <c r="H7" s="60">
        <f aca="true" t="shared" si="0" ref="H7:H27">G7-D7</f>
        <v>-2714249.4599999995</v>
      </c>
      <c r="I7" s="198">
        <f aca="true" t="shared" si="1" ref="I7:I27">G7/E7*100</f>
        <v>101.17422166664886</v>
      </c>
      <c r="J7" s="199">
        <f aca="true" t="shared" si="2" ref="J7:J27">G7/D7*100</f>
        <v>46.96835082661377</v>
      </c>
    </row>
    <row r="8" spans="1:11" s="23" customFormat="1" ht="20.25" customHeight="1">
      <c r="A8" s="64">
        <v>3</v>
      </c>
      <c r="B8" s="58" t="s">
        <v>12</v>
      </c>
      <c r="C8" s="80">
        <f>налоговые!BX8+неналоговые!BW8</f>
        <v>4948299.2</v>
      </c>
      <c r="D8" s="59">
        <f>налоговые!BY8+неналоговые!BX8</f>
        <v>5155823.2</v>
      </c>
      <c r="E8" s="59">
        <f>налоговые!BZ8+неналоговые!BY8</f>
        <v>3081956.11</v>
      </c>
      <c r="F8" s="60" t="e">
        <f>неналоговые!#REF!+налоговые!#REF!</f>
        <v>#REF!</v>
      </c>
      <c r="G8" s="61">
        <f>налоговые!CA8+неналоговые!BZ8</f>
        <v>3281380.59</v>
      </c>
      <c r="H8" s="60">
        <f t="shared" si="0"/>
        <v>-1874442.6100000003</v>
      </c>
      <c r="I8" s="198">
        <f t="shared" si="1"/>
        <v>106.4707112263192</v>
      </c>
      <c r="J8" s="199">
        <f t="shared" si="2"/>
        <v>63.64416433053793</v>
      </c>
      <c r="K8" s="31"/>
    </row>
    <row r="9" spans="1:10" s="23" customFormat="1" ht="20.25" customHeight="1">
      <c r="A9" s="64">
        <v>4</v>
      </c>
      <c r="B9" s="58" t="s">
        <v>13</v>
      </c>
      <c r="C9" s="80">
        <f>налоговые!BX9+неналоговые!BW9</f>
        <v>4510100</v>
      </c>
      <c r="D9" s="59">
        <f>налоговые!BY9+неналоговые!BX9</f>
        <v>4720100</v>
      </c>
      <c r="E9" s="59">
        <f>налоговые!BZ9+неналоговые!BY9</f>
        <v>3575361</v>
      </c>
      <c r="F9" s="60" t="e">
        <f>неналоговые!#REF!+налоговые!#REF!</f>
        <v>#REF!</v>
      </c>
      <c r="G9" s="61">
        <f>налоговые!CA9+неналоговые!BZ9</f>
        <v>3607383.66</v>
      </c>
      <c r="H9" s="60">
        <f t="shared" si="0"/>
        <v>-1112716.3399999999</v>
      </c>
      <c r="I9" s="198">
        <f>G9/E9*100</f>
        <v>100.89564829957031</v>
      </c>
      <c r="J9" s="199">
        <f t="shared" si="2"/>
        <v>76.42600072032373</v>
      </c>
    </row>
    <row r="10" spans="1:10" s="23" customFormat="1" ht="20.25" customHeight="1">
      <c r="A10" s="64">
        <v>5</v>
      </c>
      <c r="B10" s="58" t="s">
        <v>14</v>
      </c>
      <c r="C10" s="80">
        <f>налоговые!BX10+неналоговые!BW10</f>
        <v>5906464</v>
      </c>
      <c r="D10" s="59">
        <f>налоговые!BY10+неналоговые!BX10</f>
        <v>6783501.25</v>
      </c>
      <c r="E10" s="59">
        <f>налоговые!BZ10+неналоговые!BY10</f>
        <v>4435541.01</v>
      </c>
      <c r="F10" s="60" t="e">
        <f>неналоговые!#REF!+налоговые!#REF!</f>
        <v>#REF!</v>
      </c>
      <c r="G10" s="61">
        <f>налоговые!CA10+неналоговые!BZ10</f>
        <v>4960156.59</v>
      </c>
      <c r="H10" s="60">
        <f t="shared" si="0"/>
        <v>-1823344.6600000001</v>
      </c>
      <c r="I10" s="198">
        <f t="shared" si="1"/>
        <v>111.82754434729034</v>
      </c>
      <c r="J10" s="199">
        <f t="shared" si="2"/>
        <v>73.12089151601468</v>
      </c>
    </row>
    <row r="11" spans="1:10" s="23" customFormat="1" ht="20.25" customHeight="1">
      <c r="A11" s="64">
        <v>6</v>
      </c>
      <c r="B11" s="58" t="s">
        <v>15</v>
      </c>
      <c r="C11" s="80">
        <f>налоговые!BX11+неналоговые!BW11</f>
        <v>8391623</v>
      </c>
      <c r="D11" s="59">
        <f>налоговые!BY11+неналоговые!BX11</f>
        <v>9444850.629999999</v>
      </c>
      <c r="E11" s="59">
        <f>налоговые!BZ11+неналоговые!BY11</f>
        <v>6858035.63</v>
      </c>
      <c r="F11" s="60" t="e">
        <f>неналоговые!#REF!+налоговые!#REF!</f>
        <v>#REF!</v>
      </c>
      <c r="G11" s="61">
        <f>налоговые!CA11+неналоговые!BZ11</f>
        <v>7326031.68</v>
      </c>
      <c r="H11" s="60">
        <f t="shared" si="0"/>
        <v>-2118818.9499999993</v>
      </c>
      <c r="I11" s="198">
        <f t="shared" si="1"/>
        <v>106.82405393102339</v>
      </c>
      <c r="J11" s="199">
        <f>G11/D11*100</f>
        <v>77.56641123291116</v>
      </c>
    </row>
    <row r="12" spans="1:10" s="23" customFormat="1" ht="20.25" customHeight="1">
      <c r="A12" s="64">
        <v>7</v>
      </c>
      <c r="B12" s="58" t="s">
        <v>16</v>
      </c>
      <c r="C12" s="80">
        <f>налоговые!BX12+неналоговые!BW12</f>
        <v>8356355</v>
      </c>
      <c r="D12" s="59">
        <f>налоговые!BY12+неналоговые!BX12</f>
        <v>9167442</v>
      </c>
      <c r="E12" s="59">
        <f>налоговые!BZ12+неналоговые!BY12</f>
        <v>6268192.46</v>
      </c>
      <c r="F12" s="60" t="e">
        <f>неналоговые!#REF!+налоговые!#REF!</f>
        <v>#REF!</v>
      </c>
      <c r="G12" s="61">
        <f>налоговые!CA12+неналоговые!BZ12</f>
        <v>6468503.600000001</v>
      </c>
      <c r="H12" s="60">
        <f t="shared" si="0"/>
        <v>-2698938.3999999994</v>
      </c>
      <c r="I12" s="198">
        <f t="shared" si="1"/>
        <v>103.19567628591928</v>
      </c>
      <c r="J12" s="199">
        <f t="shared" si="2"/>
        <v>70.55952576520255</v>
      </c>
    </row>
    <row r="13" spans="1:10" s="23" customFormat="1" ht="20.25" customHeight="1">
      <c r="A13" s="64">
        <v>8</v>
      </c>
      <c r="B13" s="58" t="s">
        <v>17</v>
      </c>
      <c r="C13" s="80">
        <f>налоговые!BX13+неналоговые!BW13</f>
        <v>6045806</v>
      </c>
      <c r="D13" s="59">
        <f>налоговые!BY13+неналоговые!BX13</f>
        <v>6217832.68</v>
      </c>
      <c r="E13" s="59">
        <f>налоговые!BZ13+неналоговые!BY13</f>
        <v>4462357.68</v>
      </c>
      <c r="F13" s="60" t="e">
        <f>неналоговые!#REF!+налоговые!#REF!</f>
        <v>#REF!</v>
      </c>
      <c r="G13" s="61">
        <f>налоговые!CA13+неналоговые!BZ13</f>
        <v>4742196.31</v>
      </c>
      <c r="H13" s="60">
        <f t="shared" si="0"/>
        <v>-1475636.37</v>
      </c>
      <c r="I13" s="198">
        <f t="shared" si="1"/>
        <v>106.27109366992742</v>
      </c>
      <c r="J13" s="199">
        <f t="shared" si="2"/>
        <v>76.2676732240405</v>
      </c>
    </row>
    <row r="14" spans="1:10" s="23" customFormat="1" ht="20.25" customHeight="1">
      <c r="A14" s="64">
        <v>9</v>
      </c>
      <c r="B14" s="58" t="s">
        <v>18</v>
      </c>
      <c r="C14" s="80">
        <f>налоговые!BX14+неналоговые!BW14</f>
        <v>2524661</v>
      </c>
      <c r="D14" s="59">
        <f>налоговые!BY14+неналоговые!BX14</f>
        <v>2822754.05</v>
      </c>
      <c r="E14" s="59">
        <f>налоговые!BZ14+неналоговые!BY14</f>
        <v>1473815.0499999998</v>
      </c>
      <c r="F14" s="60" t="e">
        <f>неналоговые!#REF!+налоговые!#REF!</f>
        <v>#REF!</v>
      </c>
      <c r="G14" s="61">
        <f>налоговые!CA14+неналоговые!BZ14</f>
        <v>1471547.95</v>
      </c>
      <c r="H14" s="60">
        <f t="shared" si="0"/>
        <v>-1351206.0999999999</v>
      </c>
      <c r="I14" s="198">
        <f t="shared" si="1"/>
        <v>99.84617472864049</v>
      </c>
      <c r="J14" s="199">
        <f t="shared" si="2"/>
        <v>52.13163895735089</v>
      </c>
    </row>
    <row r="15" spans="1:10" s="23" customFormat="1" ht="20.25" customHeight="1">
      <c r="A15" s="64">
        <v>10</v>
      </c>
      <c r="B15" s="62" t="s">
        <v>19</v>
      </c>
      <c r="C15" s="80">
        <f>налоговые!BX15+неналоговые!BW15</f>
        <v>5662017</v>
      </c>
      <c r="D15" s="59">
        <f>налоговые!BY15+неналоговые!BX15</f>
        <v>5662017</v>
      </c>
      <c r="E15" s="59">
        <f>налоговые!BZ15+неналоговые!BY15</f>
        <v>3761888</v>
      </c>
      <c r="F15" s="60" t="e">
        <f>неналоговые!#REF!+налоговые!#REF!</f>
        <v>#REF!</v>
      </c>
      <c r="G15" s="61">
        <f>налоговые!CA15+неналоговые!BZ15</f>
        <v>4202742.13</v>
      </c>
      <c r="H15" s="60">
        <f t="shared" si="0"/>
        <v>-1459274.87</v>
      </c>
      <c r="I15" s="198">
        <f t="shared" si="1"/>
        <v>111.71895946928775</v>
      </c>
      <c r="J15" s="199">
        <f t="shared" si="2"/>
        <v>74.2269429780942</v>
      </c>
    </row>
    <row r="16" spans="1:10" s="23" customFormat="1" ht="20.25" customHeight="1">
      <c r="A16" s="64">
        <v>11</v>
      </c>
      <c r="B16" s="58" t="s">
        <v>20</v>
      </c>
      <c r="C16" s="80">
        <f>налоговые!BX16+неналоговые!BW16</f>
        <v>3733614</v>
      </c>
      <c r="D16" s="59">
        <f>налоговые!BY16+неналоговые!BX16</f>
        <v>3835581.2800000003</v>
      </c>
      <c r="E16" s="59">
        <f>налоговые!BZ16+неналоговые!BY16</f>
        <v>2802167.2800000003</v>
      </c>
      <c r="F16" s="60" t="e">
        <f>неналоговые!#REF!+налоговые!#REF!</f>
        <v>#REF!</v>
      </c>
      <c r="G16" s="61">
        <f>налоговые!CA16+неналоговые!BZ16</f>
        <v>2556733.55</v>
      </c>
      <c r="H16" s="60">
        <f t="shared" si="0"/>
        <v>-1278847.7300000004</v>
      </c>
      <c r="I16" s="198">
        <f t="shared" si="1"/>
        <v>91.24128913531527</v>
      </c>
      <c r="J16" s="199">
        <f t="shared" si="2"/>
        <v>66.65830713408842</v>
      </c>
    </row>
    <row r="17" spans="1:10" s="23" customFormat="1" ht="20.25" customHeight="1">
      <c r="A17" s="64">
        <v>12</v>
      </c>
      <c r="B17" s="62" t="s">
        <v>21</v>
      </c>
      <c r="C17" s="80">
        <f>налоговые!BX17+неналоговые!BW17</f>
        <v>4847819</v>
      </c>
      <c r="D17" s="59">
        <f>налоговые!BY17+неналоговые!BX17</f>
        <v>4847819</v>
      </c>
      <c r="E17" s="59">
        <f>налоговые!BZ17+неналоговые!BY17</f>
        <v>2029665</v>
      </c>
      <c r="F17" s="60" t="e">
        <f>неналоговые!#REF!+налоговые!#REF!</f>
        <v>#REF!</v>
      </c>
      <c r="G17" s="61">
        <f>налоговые!CA17+неналоговые!BZ17</f>
        <v>2547107.9</v>
      </c>
      <c r="H17" s="60">
        <f t="shared" si="0"/>
        <v>-2300711.1</v>
      </c>
      <c r="I17" s="198">
        <f t="shared" si="1"/>
        <v>125.49400516834059</v>
      </c>
      <c r="J17" s="199">
        <f t="shared" si="2"/>
        <v>52.54131600210321</v>
      </c>
    </row>
    <row r="18" spans="1:10" s="23" customFormat="1" ht="20.25" customHeight="1">
      <c r="A18" s="64">
        <v>13</v>
      </c>
      <c r="B18" s="62" t="s">
        <v>22</v>
      </c>
      <c r="C18" s="80">
        <f>налоговые!BX18+неналоговые!BW18</f>
        <v>6367289</v>
      </c>
      <c r="D18" s="59">
        <f>налоговые!BY18+неналоговые!BX18</f>
        <v>6367289</v>
      </c>
      <c r="E18" s="59">
        <f>налоговые!BZ18+неналоговые!BY18</f>
        <v>3151176</v>
      </c>
      <c r="F18" s="60" t="e">
        <f>неналоговые!#REF!+налоговые!#REF!</f>
        <v>#REF!</v>
      </c>
      <c r="G18" s="61">
        <f>налоговые!CA18+неналоговые!BZ18</f>
        <v>3243459.4700000007</v>
      </c>
      <c r="H18" s="60">
        <f t="shared" si="0"/>
        <v>-3123829.5299999993</v>
      </c>
      <c r="I18" s="198">
        <f t="shared" si="1"/>
        <v>102.92854064641266</v>
      </c>
      <c r="J18" s="199">
        <f t="shared" si="2"/>
        <v>50.93941032046764</v>
      </c>
    </row>
    <row r="19" spans="1:10" s="23" customFormat="1" ht="20.25" customHeight="1">
      <c r="A19" s="64">
        <v>14</v>
      </c>
      <c r="B19" s="58" t="s">
        <v>23</v>
      </c>
      <c r="C19" s="80">
        <f>налоговые!BX19+неналоговые!BW19</f>
        <v>6929712</v>
      </c>
      <c r="D19" s="59">
        <f>налоговые!BY19+неналоговые!BX19</f>
        <v>6929712</v>
      </c>
      <c r="E19" s="59">
        <f>налоговые!BZ19+неналоговые!BY19</f>
        <v>3531595</v>
      </c>
      <c r="F19" s="60" t="e">
        <f>неналоговые!#REF!+налоговые!#REF!</f>
        <v>#REF!</v>
      </c>
      <c r="G19" s="61">
        <f>налоговые!CA19+неналоговые!BZ19</f>
        <v>3983495.05</v>
      </c>
      <c r="H19" s="60">
        <f t="shared" si="0"/>
        <v>-2946216.95</v>
      </c>
      <c r="I19" s="198">
        <f t="shared" si="1"/>
        <v>112.79591940751983</v>
      </c>
      <c r="J19" s="199">
        <f t="shared" si="2"/>
        <v>57.484280010482394</v>
      </c>
    </row>
    <row r="20" spans="1:10" s="23" customFormat="1" ht="20.25" customHeight="1">
      <c r="A20" s="64">
        <v>15</v>
      </c>
      <c r="B20" s="58" t="s">
        <v>24</v>
      </c>
      <c r="C20" s="80">
        <f>налоговые!BX20+неналоговые!BW20</f>
        <v>3079222.86</v>
      </c>
      <c r="D20" s="59">
        <f>налоговые!BY20+неналоговые!BX20</f>
        <v>3481906.92</v>
      </c>
      <c r="E20" s="59">
        <f>налоговые!BZ20+неналоговые!BY20</f>
        <v>2642001.42</v>
      </c>
      <c r="F20" s="60" t="e">
        <f>неналоговые!#REF!+налоговые!#REF!</f>
        <v>#REF!</v>
      </c>
      <c r="G20" s="61">
        <f>налоговые!CA20+неналоговые!BZ20</f>
        <v>2379250.3200000003</v>
      </c>
      <c r="H20" s="60">
        <f t="shared" si="0"/>
        <v>-1102656.5999999996</v>
      </c>
      <c r="I20" s="198">
        <f t="shared" si="1"/>
        <v>90.05484637476086</v>
      </c>
      <c r="J20" s="199">
        <f t="shared" si="2"/>
        <v>68.33181858864855</v>
      </c>
    </row>
    <row r="21" spans="1:10" s="23" customFormat="1" ht="20.25" customHeight="1">
      <c r="A21" s="64">
        <v>16</v>
      </c>
      <c r="B21" s="58" t="s">
        <v>25</v>
      </c>
      <c r="C21" s="80">
        <f>налоговые!BX21+неналоговые!BW21</f>
        <v>9020809.19</v>
      </c>
      <c r="D21" s="59">
        <f>налоговые!BY21+неналоговые!BX21</f>
        <v>9148416.309999999</v>
      </c>
      <c r="E21" s="59">
        <f>налоговые!BZ21+неналоговые!BY21</f>
        <v>5784341.180000001</v>
      </c>
      <c r="F21" s="60" t="e">
        <f>неналоговые!#REF!+налоговые!#REF!</f>
        <v>#REF!</v>
      </c>
      <c r="G21" s="61">
        <f>налоговые!CA21+неналоговые!BZ21</f>
        <v>6829359.810000001</v>
      </c>
      <c r="H21" s="60">
        <f t="shared" si="0"/>
        <v>-2319056.499999997</v>
      </c>
      <c r="I21" s="198">
        <f t="shared" si="1"/>
        <v>118.06633802330451</v>
      </c>
      <c r="J21" s="199">
        <f t="shared" si="2"/>
        <v>74.65073274523951</v>
      </c>
    </row>
    <row r="22" spans="1:10" s="23" customFormat="1" ht="20.25" customHeight="1">
      <c r="A22" s="64">
        <v>17</v>
      </c>
      <c r="B22" s="58" t="s">
        <v>26</v>
      </c>
      <c r="C22" s="80">
        <f>налоговые!BX22+неналоговые!BW22</f>
        <v>5810801</v>
      </c>
      <c r="D22" s="59">
        <f>налоговые!BY22+неналоговые!BX22</f>
        <v>5810801</v>
      </c>
      <c r="E22" s="59">
        <f>налоговые!BZ22+неналоговые!BY22</f>
        <v>2561886</v>
      </c>
      <c r="F22" s="60" t="e">
        <f>неналоговые!#REF!+налоговые!#REF!</f>
        <v>#REF!</v>
      </c>
      <c r="G22" s="61">
        <f>налоговые!CA22+неналоговые!BZ22</f>
        <v>2733387.0100000002</v>
      </c>
      <c r="H22" s="60">
        <f t="shared" si="0"/>
        <v>-3077413.9899999998</v>
      </c>
      <c r="I22" s="198">
        <f t="shared" si="1"/>
        <v>106.69432636737154</v>
      </c>
      <c r="J22" s="199">
        <f t="shared" si="2"/>
        <v>47.03976284852984</v>
      </c>
    </row>
    <row r="23" spans="1:10" s="23" customFormat="1" ht="20.25" customHeight="1">
      <c r="A23" s="64">
        <v>18</v>
      </c>
      <c r="B23" s="58" t="s">
        <v>27</v>
      </c>
      <c r="C23" s="80">
        <f>налоговые!BX23+неналоговые!BW23</f>
        <v>6357376</v>
      </c>
      <c r="D23" s="59">
        <f>налоговые!BY23+неналоговые!BX23</f>
        <v>6643620.74</v>
      </c>
      <c r="E23" s="59">
        <f>налоговые!BZ23+неналоговые!BY23</f>
        <v>3837166.74</v>
      </c>
      <c r="F23" s="60" t="e">
        <f>неналоговые!#REF!+налоговые!#REF!</f>
        <v>#REF!</v>
      </c>
      <c r="G23" s="61">
        <f>налоговые!CA23+неналоговые!BZ23</f>
        <v>3849848.46</v>
      </c>
      <c r="H23" s="60">
        <f t="shared" si="0"/>
        <v>-2793772.2800000003</v>
      </c>
      <c r="I23" s="198">
        <f t="shared" si="1"/>
        <v>100.33049697496335</v>
      </c>
      <c r="J23" s="199">
        <f t="shared" si="2"/>
        <v>57.9480468657818</v>
      </c>
    </row>
    <row r="24" spans="1:10" s="23" customFormat="1" ht="20.25" customHeight="1" thickBot="1">
      <c r="A24" s="71">
        <v>19</v>
      </c>
      <c r="B24" s="72" t="s">
        <v>28</v>
      </c>
      <c r="C24" s="257">
        <f>налоговые!BX24+неналоговые!BW24</f>
        <v>4991709</v>
      </c>
      <c r="D24" s="73">
        <f>налоговые!BY24+неналоговые!BX24</f>
        <v>7497483.1</v>
      </c>
      <c r="E24" s="73">
        <f>налоговые!BZ24+неналоговые!BY24</f>
        <v>5092213.1</v>
      </c>
      <c r="F24" s="65" t="e">
        <f>неналоговые!#REF!+налоговые!#REF!</f>
        <v>#REF!</v>
      </c>
      <c r="G24" s="66">
        <f>налоговые!CA24+неналоговые!BZ24</f>
        <v>5121959.7299999995</v>
      </c>
      <c r="H24" s="65">
        <f t="shared" si="0"/>
        <v>-2375523.37</v>
      </c>
      <c r="I24" s="203">
        <f t="shared" si="1"/>
        <v>100.58415917432835</v>
      </c>
      <c r="J24" s="204">
        <f t="shared" si="2"/>
        <v>68.31572224550929</v>
      </c>
    </row>
    <row r="25" spans="1:11" s="25" customFormat="1" ht="29.25" customHeight="1" thickBot="1">
      <c r="A25" s="67"/>
      <c r="B25" s="68" t="s">
        <v>29</v>
      </c>
      <c r="C25" s="258">
        <f>SUM(C6:C24)</f>
        <v>105924084.47</v>
      </c>
      <c r="D25" s="69">
        <f>SUM(D6:D24)</f>
        <v>113025106.22</v>
      </c>
      <c r="E25" s="69">
        <f>SUM(E6:E24)</f>
        <v>69742607.52</v>
      </c>
      <c r="F25" s="69" t="e">
        <f>SUM(F6:F24)</f>
        <v>#REF!</v>
      </c>
      <c r="G25" s="70">
        <f>SUM(G6:G24)</f>
        <v>73802118.71000001</v>
      </c>
      <c r="H25" s="69">
        <f t="shared" si="0"/>
        <v>-39222987.50999999</v>
      </c>
      <c r="I25" s="205">
        <f t="shared" si="1"/>
        <v>105.82070463717015</v>
      </c>
      <c r="J25" s="206">
        <f t="shared" si="2"/>
        <v>65.297101837132</v>
      </c>
      <c r="K25" s="240"/>
    </row>
    <row r="26" spans="1:10" s="24" customFormat="1" ht="21" customHeight="1" thickBot="1">
      <c r="A26" s="74"/>
      <c r="B26" s="75" t="s">
        <v>36</v>
      </c>
      <c r="C26" s="259">
        <f>налоговые!BX26+неналоговые!BW26</f>
        <v>137499665</v>
      </c>
      <c r="D26" s="76">
        <f>налоговые!BY26+неналоговые!BX26</f>
        <v>175592953.65</v>
      </c>
      <c r="E26" s="76">
        <f>налоговые!BZ26+неналоговые!BY26</f>
        <v>140711701.42</v>
      </c>
      <c r="F26" s="76" t="e">
        <f>неналоговые!#REF!+налоговые!#REF!</f>
        <v>#REF!</v>
      </c>
      <c r="G26" s="77">
        <f>налоговые!CA26+неналоговые!BZ26</f>
        <v>141038815.93</v>
      </c>
      <c r="H26" s="76">
        <f t="shared" si="0"/>
        <v>-34554137.72</v>
      </c>
      <c r="I26" s="207">
        <f t="shared" si="1"/>
        <v>100.23247143393117</v>
      </c>
      <c r="J26" s="208">
        <f t="shared" si="2"/>
        <v>80.32145538774016</v>
      </c>
    </row>
    <row r="27" spans="1:11" s="25" customFormat="1" ht="32.25" customHeight="1" thickBot="1">
      <c r="A27" s="67"/>
      <c r="B27" s="68" t="s">
        <v>52</v>
      </c>
      <c r="C27" s="258">
        <f>C25+C26</f>
        <v>243423749.47</v>
      </c>
      <c r="D27" s="69">
        <f>D25+D26</f>
        <v>288618059.87</v>
      </c>
      <c r="E27" s="69">
        <f>E25+E26</f>
        <v>210454308.94</v>
      </c>
      <c r="F27" s="69" t="e">
        <f>F25+F26</f>
        <v>#REF!</v>
      </c>
      <c r="G27" s="70">
        <f>G25+G26</f>
        <v>214840934.64000002</v>
      </c>
      <c r="H27" s="69">
        <f t="shared" si="0"/>
        <v>-73777125.22999999</v>
      </c>
      <c r="I27" s="205">
        <f t="shared" si="1"/>
        <v>102.08436012647792</v>
      </c>
      <c r="J27" s="206">
        <f t="shared" si="2"/>
        <v>74.43780016287587</v>
      </c>
      <c r="K27" s="240"/>
    </row>
    <row r="29" ht="15.75" hidden="1"/>
    <row r="30" ht="15.75">
      <c r="F30" s="63"/>
    </row>
    <row r="31" ht="15.75">
      <c r="F31" s="6"/>
    </row>
    <row r="34" ht="15.75">
      <c r="F34" s="6"/>
    </row>
    <row r="36" ht="15.75">
      <c r="F36" s="6"/>
    </row>
  </sheetData>
  <sheetProtection/>
  <mergeCells count="10">
    <mergeCell ref="A1:J1"/>
    <mergeCell ref="C4:C5"/>
    <mergeCell ref="H4:J4"/>
    <mergeCell ref="B3:B5"/>
    <mergeCell ref="A3:A5"/>
    <mergeCell ref="F4:F5"/>
    <mergeCell ref="G4:G5"/>
    <mergeCell ref="D4:D5"/>
    <mergeCell ref="E4:E5"/>
    <mergeCell ref="C3:J3"/>
  </mergeCells>
  <printOptions horizontalCentered="1"/>
  <pageMargins left="0.1968503937007874" right="0.1968503937007874" top="0.15748031496062992" bottom="0.1968503937007874" header="0.15748031496062992" footer="0.1968503937007874"/>
  <pageSetup fitToWidth="4" fitToHeight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workbookViewId="0" topLeftCell="A1">
      <pane xSplit="1" ySplit="3" topLeftCell="B4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29" sqref="A29"/>
    </sheetView>
  </sheetViews>
  <sheetFormatPr defaultColWidth="9.140625" defaultRowHeight="12.75"/>
  <cols>
    <col min="1" max="1" width="62.00390625" style="20" customWidth="1"/>
    <col min="2" max="7" width="16.00390625" style="20" customWidth="1"/>
    <col min="8" max="9" width="13.421875" style="20" customWidth="1"/>
    <col min="10" max="11" width="14.00390625" style="20" customWidth="1"/>
    <col min="12" max="12" width="14.140625" style="20" customWidth="1"/>
    <col min="13" max="13" width="13.140625" style="20" customWidth="1"/>
    <col min="14" max="19" width="14.28125" style="20" customWidth="1"/>
    <col min="20" max="16384" width="9.140625" style="20" customWidth="1"/>
  </cols>
  <sheetData>
    <row r="1" spans="1:18" ht="33" customHeight="1" thickBot="1">
      <c r="A1" s="120"/>
      <c r="B1" s="304" t="s">
        <v>98</v>
      </c>
      <c r="C1" s="304"/>
      <c r="D1" s="304"/>
      <c r="E1" s="304"/>
      <c r="F1" s="304"/>
      <c r="G1" s="304"/>
      <c r="H1" s="120"/>
      <c r="I1" s="120"/>
      <c r="J1" s="120"/>
      <c r="K1" s="120"/>
      <c r="L1" s="120"/>
      <c r="M1" s="120"/>
      <c r="N1" s="132"/>
      <c r="O1" s="132"/>
      <c r="P1" s="32"/>
      <c r="Q1" s="32"/>
      <c r="R1" s="26"/>
    </row>
    <row r="2" spans="1:19" s="5" customFormat="1" ht="18" customHeight="1" thickBot="1">
      <c r="A2" s="292" t="s">
        <v>53</v>
      </c>
      <c r="B2" s="294" t="s">
        <v>84</v>
      </c>
      <c r="C2" s="295"/>
      <c r="D2" s="295"/>
      <c r="E2" s="295"/>
      <c r="F2" s="295"/>
      <c r="G2" s="296"/>
      <c r="H2" s="297" t="s">
        <v>54</v>
      </c>
      <c r="I2" s="298"/>
      <c r="J2" s="298"/>
      <c r="K2" s="298"/>
      <c r="L2" s="298"/>
      <c r="M2" s="299"/>
      <c r="N2" s="300" t="s">
        <v>55</v>
      </c>
      <c r="O2" s="301"/>
      <c r="P2" s="302"/>
      <c r="Q2" s="302"/>
      <c r="R2" s="302"/>
      <c r="S2" s="303"/>
    </row>
    <row r="3" spans="1:19" s="5" customFormat="1" ht="30" customHeight="1" thickBot="1">
      <c r="A3" s="293"/>
      <c r="B3" s="35" t="s">
        <v>56</v>
      </c>
      <c r="C3" s="219" t="s">
        <v>89</v>
      </c>
      <c r="D3" s="36" t="s">
        <v>94</v>
      </c>
      <c r="E3" s="37" t="str">
        <f>налоговые!F5</f>
        <v>факт на 01.10.18</v>
      </c>
      <c r="F3" s="39" t="s">
        <v>57</v>
      </c>
      <c r="G3" s="143" t="s">
        <v>96</v>
      </c>
      <c r="H3" s="38" t="str">
        <f aca="true" t="shared" si="0" ref="H3:N3">B3</f>
        <v>Утверждено в бюджете</v>
      </c>
      <c r="I3" s="220" t="str">
        <f t="shared" si="0"/>
        <v>Уточн. план на 2018 год</v>
      </c>
      <c r="J3" s="135" t="str">
        <f t="shared" si="0"/>
        <v>План 9-ти месяцев</v>
      </c>
      <c r="K3" s="37" t="str">
        <f t="shared" si="0"/>
        <v>факт на 01.10.18</v>
      </c>
      <c r="L3" s="39" t="str">
        <f t="shared" si="0"/>
        <v>отклонение к утв. плану</v>
      </c>
      <c r="M3" s="39" t="str">
        <f t="shared" si="0"/>
        <v>отклонение к 9 мес.</v>
      </c>
      <c r="N3" s="133" t="str">
        <f t="shared" si="0"/>
        <v>Утверждено в бюджете</v>
      </c>
      <c r="O3" s="223" t="str">
        <f>C3</f>
        <v>Уточн. план на 2018 год</v>
      </c>
      <c r="P3" s="164" t="str">
        <f>D3</f>
        <v>План 9-ти месяцев</v>
      </c>
      <c r="Q3" s="37" t="str">
        <f>K3</f>
        <v>факт на 01.10.18</v>
      </c>
      <c r="R3" s="218" t="str">
        <f>F3</f>
        <v>отклонение к утв. плану</v>
      </c>
      <c r="S3" s="134" t="str">
        <f>G3</f>
        <v>отклонение к 9 мес.</v>
      </c>
    </row>
    <row r="4" spans="1:19" s="5" customFormat="1" ht="15" customHeight="1">
      <c r="A4" s="209" t="s">
        <v>74</v>
      </c>
      <c r="B4" s="40">
        <f>B5+B7+B11+B17+B18+B19+B25+B26+B27+B31+B32+B6</f>
        <v>243423749.47</v>
      </c>
      <c r="C4" s="40">
        <f>C5+C7+C11+C17+C18+C19+C25+C26+C27+C31+C32+C6</f>
        <v>288618059.86999995</v>
      </c>
      <c r="D4" s="121">
        <f>J4+P4</f>
        <v>210454308.94</v>
      </c>
      <c r="E4" s="126">
        <f>K4+Q4</f>
        <v>214840934.64</v>
      </c>
      <c r="F4" s="40">
        <f>E4-B4</f>
        <v>-28582814.830000013</v>
      </c>
      <c r="G4" s="174">
        <f>E4-D4</f>
        <v>4386625.699999988</v>
      </c>
      <c r="H4" s="226">
        <f>H5+H7+H11+H17+H18+H19+H25+H26+H27+H31+H32+H6</f>
        <v>137499665</v>
      </c>
      <c r="I4" s="155">
        <f>I5+I7+I11+I17+I18+I19+I25+I26+I27+I31+I32+I6</f>
        <v>175592953.65</v>
      </c>
      <c r="J4" s="136">
        <f>J5+J7+J11+J17+J18+J19+J25+J26+J27+J31+J32+J6</f>
        <v>140711701.42000002</v>
      </c>
      <c r="K4" s="144">
        <f>K5+K7+K11+K17+K18+K19+K25+K26+K27+K31+K32+K6</f>
        <v>141038815.92999998</v>
      </c>
      <c r="L4" s="41">
        <f>L5+L7+L11+L17+L18+L19+L25+L26+L27+L31+L32+L6</f>
        <v>3539150.929999999</v>
      </c>
      <c r="M4" s="161">
        <f>M5+M7+M11+M17+M18+M19+M25+M26+M27+M31+M32+M6</f>
        <v>327114.50999999937</v>
      </c>
      <c r="N4" s="226">
        <f>N5+N7+N11+N17+N18+N19+N25+N26+N27+N31+N32+N6</f>
        <v>105924084.46999998</v>
      </c>
      <c r="O4" s="155">
        <f>O5+O7+O11+O17+O18+O19+O25+O26+O27+O31+O32+O6</f>
        <v>113025106.22</v>
      </c>
      <c r="P4" s="136">
        <f>P5+P7+P11+P17+P18+P19+P25+P26+P27+P31+P32+P6</f>
        <v>69742607.52</v>
      </c>
      <c r="Q4" s="144">
        <f>Q5+Q7+Q11+Q17+Q18+Q19+Q25+Q26+Q27+Q31+Q32+Q6</f>
        <v>73802118.71</v>
      </c>
      <c r="R4" s="41">
        <f>R5+R7+R11+R17+R18+R19+R25+R26+R27+R31+R32+R6</f>
        <v>-32338932.549999997</v>
      </c>
      <c r="S4" s="161">
        <f>S5+S7+S11+S17+S18+S19+S25+S26+S27+S31+S32+S6</f>
        <v>4059511.1900000023</v>
      </c>
    </row>
    <row r="5" spans="1:19" s="5" customFormat="1" ht="15" customHeight="1">
      <c r="A5" s="210" t="s">
        <v>58</v>
      </c>
      <c r="B5" s="42">
        <f>H5+N5</f>
        <v>102336300.72</v>
      </c>
      <c r="C5" s="42">
        <f>I5+O5</f>
        <v>103042937.28999999</v>
      </c>
      <c r="D5" s="122">
        <f aca="true" t="shared" si="1" ref="D5:D13">J5+P5</f>
        <v>75804532.47</v>
      </c>
      <c r="E5" s="127">
        <f aca="true" t="shared" si="2" ref="E5:E13">K5+Q5</f>
        <v>76542327.24000001</v>
      </c>
      <c r="F5" s="40">
        <f aca="true" t="shared" si="3" ref="F5:F37">E5-B5</f>
        <v>-25793973.47999999</v>
      </c>
      <c r="G5" s="174">
        <f aca="true" t="shared" si="4" ref="G5:G37">E5-D5</f>
        <v>737794.7700000107</v>
      </c>
      <c r="H5" s="43">
        <f>налоговые!C26</f>
        <v>75329228</v>
      </c>
      <c r="I5" s="156">
        <f>налоговые!D26</f>
        <v>75893906.03</v>
      </c>
      <c r="J5" s="172">
        <f>налоговые!E26</f>
        <v>55916992.03</v>
      </c>
      <c r="K5" s="145">
        <f>налоговые!F26</f>
        <v>55903751.96</v>
      </c>
      <c r="L5" s="41">
        <f>K5-H5</f>
        <v>-19425476.04</v>
      </c>
      <c r="M5" s="235">
        <f aca="true" t="shared" si="5" ref="M5:M37">K5-J5</f>
        <v>-13240.070000000298</v>
      </c>
      <c r="N5" s="43">
        <f>налоговые!C25</f>
        <v>27007072.72</v>
      </c>
      <c r="O5" s="172">
        <f>налоговые!D25</f>
        <v>27149031.259999998</v>
      </c>
      <c r="P5" s="137">
        <f>налоговые!E25</f>
        <v>19887540.439999998</v>
      </c>
      <c r="Q5" s="145">
        <f>налоговые!F25</f>
        <v>20638575.28</v>
      </c>
      <c r="R5" s="229">
        <f>Q5-N5</f>
        <v>-6368497.439999998</v>
      </c>
      <c r="S5" s="154">
        <f>Q5-P5</f>
        <v>751034.8400000036</v>
      </c>
    </row>
    <row r="6" spans="1:19" s="5" customFormat="1" ht="15" customHeight="1">
      <c r="A6" s="210" t="s">
        <v>59</v>
      </c>
      <c r="B6" s="42">
        <f>H6+N6</f>
        <v>28457271.25</v>
      </c>
      <c r="C6" s="42">
        <f>I6+O6</f>
        <v>28835586.019999996</v>
      </c>
      <c r="D6" s="122">
        <f t="shared" si="1"/>
        <v>21382896.53</v>
      </c>
      <c r="E6" s="127">
        <f t="shared" si="2"/>
        <v>22181717.55</v>
      </c>
      <c r="F6" s="40">
        <f>E6-B6</f>
        <v>-6275553.699999999</v>
      </c>
      <c r="G6" s="174">
        <f t="shared" si="4"/>
        <v>798821.0199999996</v>
      </c>
      <c r="H6" s="43">
        <f>налоговые!BK26</f>
        <v>12233670</v>
      </c>
      <c r="I6" s="156">
        <f>налоговые!BL26</f>
        <v>12233670</v>
      </c>
      <c r="J6" s="172">
        <f>налоговые!BM26</f>
        <v>8979823.57</v>
      </c>
      <c r="K6" s="145">
        <f>налоговые!BN26</f>
        <v>9334029.4</v>
      </c>
      <c r="L6" s="41">
        <f>K6-H6</f>
        <v>-2899640.5999999996</v>
      </c>
      <c r="M6" s="235">
        <f t="shared" si="5"/>
        <v>354205.8300000001</v>
      </c>
      <c r="N6" s="43">
        <f>налоговые!BK25</f>
        <v>16223601.249999998</v>
      </c>
      <c r="O6" s="172">
        <f>налоговые!BL25</f>
        <v>16601916.019999998</v>
      </c>
      <c r="P6" s="137">
        <f>налоговые!BM25</f>
        <v>12403072.959999999</v>
      </c>
      <c r="Q6" s="145">
        <f>налоговые!BN25</f>
        <v>12847688.15</v>
      </c>
      <c r="R6" s="229">
        <f>Q6-N6</f>
        <v>-3375913.0999999978</v>
      </c>
      <c r="S6" s="154">
        <f>Q6-P6</f>
        <v>444615.19000000134</v>
      </c>
    </row>
    <row r="7" spans="1:19" s="5" customFormat="1" ht="15" customHeight="1">
      <c r="A7" s="210" t="s">
        <v>75</v>
      </c>
      <c r="B7" s="42">
        <f>B8+B10+B9</f>
        <v>12748247.21</v>
      </c>
      <c r="C7" s="42">
        <f>C8+C10+C9</f>
        <v>16950675.66</v>
      </c>
      <c r="D7" s="122">
        <f t="shared" si="1"/>
        <v>13402280.879999999</v>
      </c>
      <c r="E7" s="127">
        <f t="shared" si="2"/>
        <v>14393702.86</v>
      </c>
      <c r="F7" s="40">
        <f t="shared" si="3"/>
        <v>1645455.6499999985</v>
      </c>
      <c r="G7" s="174">
        <f t="shared" si="4"/>
        <v>991421.9800000004</v>
      </c>
      <c r="H7" s="43">
        <f aca="true" t="shared" si="6" ref="H7:M7">H8+H10+H9</f>
        <v>10706682</v>
      </c>
      <c r="I7" s="156">
        <f t="shared" si="6"/>
        <v>10706682</v>
      </c>
      <c r="J7" s="137">
        <f t="shared" si="6"/>
        <v>7934235</v>
      </c>
      <c r="K7" s="145">
        <f t="shared" si="6"/>
        <v>7749102.2</v>
      </c>
      <c r="L7" s="43">
        <f t="shared" si="6"/>
        <v>-2957579.8</v>
      </c>
      <c r="M7" s="162">
        <f t="shared" si="6"/>
        <v>-185132.79999999958</v>
      </c>
      <c r="N7" s="43">
        <f aca="true" t="shared" si="7" ref="N7:S7">N8+N10</f>
        <v>2041565.21</v>
      </c>
      <c r="O7" s="156">
        <f t="shared" si="7"/>
        <v>6243993.66</v>
      </c>
      <c r="P7" s="137">
        <f t="shared" si="7"/>
        <v>5468045.88</v>
      </c>
      <c r="Q7" s="145">
        <f t="shared" si="7"/>
        <v>6644600.66</v>
      </c>
      <c r="R7" s="43">
        <f t="shared" si="7"/>
        <v>4603035.45</v>
      </c>
      <c r="S7" s="162">
        <f t="shared" si="7"/>
        <v>1176554.7800000003</v>
      </c>
    </row>
    <row r="8" spans="1:19" s="5" customFormat="1" ht="15" customHeight="1">
      <c r="A8" s="211" t="s">
        <v>60</v>
      </c>
      <c r="B8" s="44">
        <f aca="true" t="shared" si="8" ref="B8:C10">H8+N8</f>
        <v>10287722</v>
      </c>
      <c r="C8" s="44">
        <f t="shared" si="8"/>
        <v>10287722</v>
      </c>
      <c r="D8" s="123">
        <f t="shared" si="1"/>
        <v>7660015</v>
      </c>
      <c r="E8" s="128">
        <f t="shared" si="2"/>
        <v>7493259.44</v>
      </c>
      <c r="F8" s="177">
        <f t="shared" si="3"/>
        <v>-2794462.5599999996</v>
      </c>
      <c r="G8" s="175">
        <f t="shared" si="4"/>
        <v>-166755.5599999996</v>
      </c>
      <c r="H8" s="45">
        <v>10287722</v>
      </c>
      <c r="I8" s="224">
        <v>10287722</v>
      </c>
      <c r="J8" s="138">
        <v>7660015</v>
      </c>
      <c r="K8" s="146">
        <v>7493259.44</v>
      </c>
      <c r="L8" s="236">
        <f>K8-H8</f>
        <v>-2794462.5599999996</v>
      </c>
      <c r="M8" s="237">
        <f t="shared" si="5"/>
        <v>-166755.5599999996</v>
      </c>
      <c r="N8" s="45"/>
      <c r="O8" s="171"/>
      <c r="P8" s="138"/>
      <c r="Q8" s="147"/>
      <c r="R8" s="229"/>
      <c r="S8" s="152"/>
    </row>
    <row r="9" spans="1:19" s="5" customFormat="1" ht="15.75" customHeight="1">
      <c r="A9" s="212" t="s">
        <v>61</v>
      </c>
      <c r="B9" s="44">
        <f t="shared" si="8"/>
        <v>418960</v>
      </c>
      <c r="C9" s="44">
        <f t="shared" si="8"/>
        <v>418960</v>
      </c>
      <c r="D9" s="123">
        <f t="shared" si="1"/>
        <v>274220</v>
      </c>
      <c r="E9" s="128">
        <f t="shared" si="2"/>
        <v>255842.76</v>
      </c>
      <c r="F9" s="177">
        <f t="shared" si="3"/>
        <v>-163117.24</v>
      </c>
      <c r="G9" s="175">
        <f t="shared" si="4"/>
        <v>-18377.23999999999</v>
      </c>
      <c r="H9" s="45">
        <v>418960</v>
      </c>
      <c r="I9" s="224">
        <v>418960</v>
      </c>
      <c r="J9" s="138">
        <v>274220</v>
      </c>
      <c r="K9" s="128">
        <v>255842.76</v>
      </c>
      <c r="L9" s="236">
        <f>K9-H9</f>
        <v>-163117.24</v>
      </c>
      <c r="M9" s="237">
        <f t="shared" si="5"/>
        <v>-18377.23999999999</v>
      </c>
      <c r="N9" s="43"/>
      <c r="O9" s="172"/>
      <c r="P9" s="138"/>
      <c r="Q9" s="147"/>
      <c r="R9" s="229"/>
      <c r="S9" s="152"/>
    </row>
    <row r="10" spans="1:19" s="5" customFormat="1" ht="15" customHeight="1">
      <c r="A10" s="211" t="s">
        <v>62</v>
      </c>
      <c r="B10" s="44">
        <f t="shared" si="8"/>
        <v>2041565.21</v>
      </c>
      <c r="C10" s="44">
        <f t="shared" si="8"/>
        <v>6243993.66</v>
      </c>
      <c r="D10" s="123">
        <f t="shared" si="1"/>
        <v>5468045.88</v>
      </c>
      <c r="E10" s="128">
        <f t="shared" si="2"/>
        <v>6644600.66</v>
      </c>
      <c r="F10" s="177">
        <f t="shared" si="3"/>
        <v>4603035.45</v>
      </c>
      <c r="G10" s="175">
        <f t="shared" si="4"/>
        <v>1176554.7800000003</v>
      </c>
      <c r="H10" s="46"/>
      <c r="I10" s="221"/>
      <c r="J10" s="139"/>
      <c r="K10" s="147"/>
      <c r="L10" s="41"/>
      <c r="M10" s="237">
        <f t="shared" si="5"/>
        <v>0</v>
      </c>
      <c r="N10" s="45">
        <v>2041565.21</v>
      </c>
      <c r="O10" s="171">
        <f>налоговые!J25</f>
        <v>6243993.66</v>
      </c>
      <c r="P10" s="165">
        <f>налоговые!K25</f>
        <v>5468045.88</v>
      </c>
      <c r="Q10" s="147">
        <f>налоговые!L25</f>
        <v>6644600.66</v>
      </c>
      <c r="R10" s="230">
        <f>Q10-N10</f>
        <v>4603035.45</v>
      </c>
      <c r="S10" s="153">
        <f>Q10-P10</f>
        <v>1176554.7800000003</v>
      </c>
    </row>
    <row r="11" spans="1:19" s="5" customFormat="1" ht="15" customHeight="1">
      <c r="A11" s="210" t="s">
        <v>76</v>
      </c>
      <c r="B11" s="42">
        <f>B12+B13+B14</f>
        <v>68326329.58</v>
      </c>
      <c r="C11" s="42">
        <f aca="true" t="shared" si="9" ref="C11:S11">C12+C13+C14</f>
        <v>68799035.08</v>
      </c>
      <c r="D11" s="42">
        <f t="shared" si="9"/>
        <v>36018200.93</v>
      </c>
      <c r="E11" s="42">
        <f t="shared" si="9"/>
        <v>36315046.44</v>
      </c>
      <c r="F11" s="42">
        <f t="shared" si="9"/>
        <v>-32011283.14</v>
      </c>
      <c r="G11" s="42">
        <f t="shared" si="9"/>
        <v>296845.50999999885</v>
      </c>
      <c r="H11" s="42">
        <f t="shared" si="9"/>
        <v>17027607</v>
      </c>
      <c r="I11" s="42">
        <f t="shared" si="9"/>
        <v>17027607</v>
      </c>
      <c r="J11" s="42">
        <f t="shared" si="9"/>
        <v>11395572</v>
      </c>
      <c r="K11" s="42">
        <f t="shared" si="9"/>
        <v>8640262.45</v>
      </c>
      <c r="L11" s="42">
        <f t="shared" si="9"/>
        <v>-8387344.55</v>
      </c>
      <c r="M11" s="42">
        <f t="shared" si="9"/>
        <v>-2755309.55</v>
      </c>
      <c r="N11" s="42">
        <f t="shared" si="9"/>
        <v>51298722.58</v>
      </c>
      <c r="O11" s="42">
        <f t="shared" si="9"/>
        <v>51771428.08</v>
      </c>
      <c r="P11" s="42">
        <f t="shared" si="9"/>
        <v>24622628.93</v>
      </c>
      <c r="Q11" s="42">
        <f t="shared" si="9"/>
        <v>27674783.989999995</v>
      </c>
      <c r="R11" s="42">
        <f t="shared" si="9"/>
        <v>-23623938.590000004</v>
      </c>
      <c r="S11" s="42">
        <f t="shared" si="9"/>
        <v>3052155.0599999973</v>
      </c>
    </row>
    <row r="12" spans="1:19" s="5" customFormat="1" ht="15" customHeight="1">
      <c r="A12" s="211" t="s">
        <v>39</v>
      </c>
      <c r="B12" s="44">
        <f>H12+N12</f>
        <v>6572349</v>
      </c>
      <c r="C12" s="44">
        <f>I12+O12</f>
        <v>6810349</v>
      </c>
      <c r="D12" s="123">
        <f t="shared" si="1"/>
        <v>3181380.77</v>
      </c>
      <c r="E12" s="128">
        <f t="shared" si="2"/>
        <v>3878885.65</v>
      </c>
      <c r="F12" s="177">
        <f t="shared" si="3"/>
        <v>-2693463.35</v>
      </c>
      <c r="G12" s="175">
        <f t="shared" si="4"/>
        <v>697504.8799999999</v>
      </c>
      <c r="H12" s="46"/>
      <c r="I12" s="221"/>
      <c r="J12" s="139"/>
      <c r="K12" s="147"/>
      <c r="L12" s="41"/>
      <c r="M12" s="237">
        <f t="shared" si="5"/>
        <v>0</v>
      </c>
      <c r="N12" s="45">
        <f>налоговые!U25</f>
        <v>6572349</v>
      </c>
      <c r="O12" s="171">
        <f>налоговые!V25</f>
        <v>6810349</v>
      </c>
      <c r="P12" s="165">
        <f>налоговые!W25</f>
        <v>3181380.77</v>
      </c>
      <c r="Q12" s="147">
        <f>налоговые!X25</f>
        <v>3878885.65</v>
      </c>
      <c r="R12" s="230">
        <f>Q12-N12</f>
        <v>-2693463.35</v>
      </c>
      <c r="S12" s="153">
        <f>Q12-P12</f>
        <v>697504.8799999999</v>
      </c>
    </row>
    <row r="13" spans="1:19" s="5" customFormat="1" ht="15" customHeight="1">
      <c r="A13" s="211" t="s">
        <v>0</v>
      </c>
      <c r="B13" s="44">
        <f>H13+N13</f>
        <v>26685182</v>
      </c>
      <c r="C13" s="44">
        <f>I13+O13</f>
        <v>26904686</v>
      </c>
      <c r="D13" s="123">
        <f t="shared" si="1"/>
        <v>14256539.370000001</v>
      </c>
      <c r="E13" s="128">
        <f t="shared" si="2"/>
        <v>15155635.54</v>
      </c>
      <c r="F13" s="177">
        <f t="shared" si="3"/>
        <v>-11529546.46</v>
      </c>
      <c r="G13" s="175">
        <f t="shared" si="4"/>
        <v>899096.1699999981</v>
      </c>
      <c r="H13" s="46"/>
      <c r="I13" s="221"/>
      <c r="J13" s="139"/>
      <c r="K13" s="147"/>
      <c r="L13" s="41"/>
      <c r="M13" s="237">
        <f t="shared" si="5"/>
        <v>0</v>
      </c>
      <c r="N13" s="45">
        <f>налоговые!AM25</f>
        <v>26685182</v>
      </c>
      <c r="O13" s="171">
        <f>налоговые!AN25</f>
        <v>26904686</v>
      </c>
      <c r="P13" s="165">
        <f>налоговые!AO25</f>
        <v>14256539.370000001</v>
      </c>
      <c r="Q13" s="147">
        <f>налоговые!AP25</f>
        <v>15155635.54</v>
      </c>
      <c r="R13" s="230">
        <f>Q13-N13</f>
        <v>-11529546.46</v>
      </c>
      <c r="S13" s="153">
        <f>Q13-P13</f>
        <v>899096.1699999981</v>
      </c>
    </row>
    <row r="14" spans="1:19" s="261" customFormat="1" ht="15" customHeight="1">
      <c r="A14" s="210" t="s">
        <v>1</v>
      </c>
      <c r="B14" s="42">
        <f>B15+B16</f>
        <v>35068798.58</v>
      </c>
      <c r="C14" s="42">
        <f>C15+C16</f>
        <v>35084000.08</v>
      </c>
      <c r="D14" s="122">
        <f aca="true" t="shared" si="10" ref="D14:E21">J14+P14</f>
        <v>18580280.79</v>
      </c>
      <c r="E14" s="127">
        <f t="shared" si="10"/>
        <v>17280525.25</v>
      </c>
      <c r="F14" s="40">
        <f t="shared" si="3"/>
        <v>-17788273.33</v>
      </c>
      <c r="G14" s="174">
        <f t="shared" si="4"/>
        <v>-1299755.539999999</v>
      </c>
      <c r="H14" s="43">
        <f aca="true" t="shared" si="11" ref="H14:S14">H15+H16</f>
        <v>17027607</v>
      </c>
      <c r="I14" s="156">
        <f t="shared" si="11"/>
        <v>17027607</v>
      </c>
      <c r="J14" s="137">
        <f t="shared" si="11"/>
        <v>11395572</v>
      </c>
      <c r="K14" s="145">
        <f t="shared" si="11"/>
        <v>8640262.45</v>
      </c>
      <c r="L14" s="43">
        <f t="shared" si="11"/>
        <v>-8387344.55</v>
      </c>
      <c r="M14" s="162">
        <f t="shared" si="11"/>
        <v>-2755309.55</v>
      </c>
      <c r="N14" s="43">
        <f t="shared" si="11"/>
        <v>18041191.58</v>
      </c>
      <c r="O14" s="156">
        <f t="shared" si="11"/>
        <v>18056393.08</v>
      </c>
      <c r="P14" s="137">
        <f t="shared" si="11"/>
        <v>7184708.79</v>
      </c>
      <c r="Q14" s="145">
        <f t="shared" si="11"/>
        <v>8640262.799999999</v>
      </c>
      <c r="R14" s="43">
        <f t="shared" si="11"/>
        <v>-9400928.780000001</v>
      </c>
      <c r="S14" s="162">
        <f t="shared" si="11"/>
        <v>1455554.0099999993</v>
      </c>
    </row>
    <row r="15" spans="1:19" s="5" customFormat="1" ht="15" customHeight="1">
      <c r="A15" s="211" t="s">
        <v>2</v>
      </c>
      <c r="B15" s="44">
        <f aca="true" t="shared" si="12" ref="B15:C18">H15+N15</f>
        <v>4130548</v>
      </c>
      <c r="C15" s="44">
        <f t="shared" si="12"/>
        <v>4145749.5</v>
      </c>
      <c r="D15" s="123">
        <f t="shared" si="10"/>
        <v>3210391.75</v>
      </c>
      <c r="E15" s="128">
        <f t="shared" si="10"/>
        <v>3869988.06</v>
      </c>
      <c r="F15" s="177">
        <f t="shared" si="3"/>
        <v>-260559.93999999994</v>
      </c>
      <c r="G15" s="175">
        <f t="shared" si="4"/>
        <v>659596.31</v>
      </c>
      <c r="H15" s="45">
        <f>налоговые!AS26</f>
        <v>2010500</v>
      </c>
      <c r="I15" s="224">
        <f>налоговые!AT26</f>
        <v>2010500</v>
      </c>
      <c r="J15" s="171">
        <f>налоговые!AU26</f>
        <v>1747699</v>
      </c>
      <c r="K15" s="147">
        <f>налоговые!AV26</f>
        <v>1934993.96</v>
      </c>
      <c r="L15" s="236">
        <f>K15-H15</f>
        <v>-75506.04000000004</v>
      </c>
      <c r="M15" s="237">
        <f t="shared" si="5"/>
        <v>187294.95999999996</v>
      </c>
      <c r="N15" s="45">
        <f>налоговые!AS25</f>
        <v>2120048</v>
      </c>
      <c r="O15" s="171">
        <f>налоговые!AT25</f>
        <v>2135249.5</v>
      </c>
      <c r="P15" s="165">
        <f>налоговые!AU25</f>
        <v>1462692.75</v>
      </c>
      <c r="Q15" s="147">
        <f>налоговые!AV25</f>
        <v>1934994.1</v>
      </c>
      <c r="R15" s="230">
        <f>Q15-N15</f>
        <v>-185053.8999999999</v>
      </c>
      <c r="S15" s="153">
        <f>Q15-P15</f>
        <v>472301.3500000001</v>
      </c>
    </row>
    <row r="16" spans="1:19" s="5" customFormat="1" ht="15" customHeight="1">
      <c r="A16" s="211" t="s">
        <v>3</v>
      </c>
      <c r="B16" s="44">
        <f t="shared" si="12"/>
        <v>30938250.58</v>
      </c>
      <c r="C16" s="44">
        <f t="shared" si="12"/>
        <v>30938250.58</v>
      </c>
      <c r="D16" s="123">
        <f t="shared" si="10"/>
        <v>15369889.04</v>
      </c>
      <c r="E16" s="128">
        <f t="shared" si="10"/>
        <v>13410537.19</v>
      </c>
      <c r="F16" s="177">
        <f t="shared" si="3"/>
        <v>-17527713.39</v>
      </c>
      <c r="G16" s="175">
        <f t="shared" si="4"/>
        <v>-1959351.8499999996</v>
      </c>
      <c r="H16" s="45">
        <f>налоговые!AY26</f>
        <v>15017107</v>
      </c>
      <c r="I16" s="224">
        <f>налоговые!AZ26</f>
        <v>15017107</v>
      </c>
      <c r="J16" s="171">
        <f>налоговые!BA26</f>
        <v>9647873</v>
      </c>
      <c r="K16" s="147">
        <f>налоговые!BB26</f>
        <v>6705268.49</v>
      </c>
      <c r="L16" s="236">
        <f>K16-H16</f>
        <v>-8311838.51</v>
      </c>
      <c r="M16" s="237">
        <f t="shared" si="5"/>
        <v>-2942604.51</v>
      </c>
      <c r="N16" s="45">
        <f>налоговые!AY25</f>
        <v>15921143.58</v>
      </c>
      <c r="O16" s="171">
        <f>налоговые!AZ25</f>
        <v>15921143.58</v>
      </c>
      <c r="P16" s="165">
        <f>налоговые!BA25</f>
        <v>5722016.04</v>
      </c>
      <c r="Q16" s="147">
        <f>налоговые!BB25</f>
        <v>6705268.699999999</v>
      </c>
      <c r="R16" s="230">
        <f>Q16-N16</f>
        <v>-9215874.88</v>
      </c>
      <c r="S16" s="153">
        <f>Q16-P16</f>
        <v>983252.6599999992</v>
      </c>
    </row>
    <row r="17" spans="1:19" s="5" customFormat="1" ht="15" customHeight="1">
      <c r="A17" s="210" t="s">
        <v>63</v>
      </c>
      <c r="B17" s="42">
        <f t="shared" si="12"/>
        <v>1506289</v>
      </c>
      <c r="C17" s="42">
        <f t="shared" si="12"/>
        <v>1506289</v>
      </c>
      <c r="D17" s="122">
        <f t="shared" si="10"/>
        <v>1103718</v>
      </c>
      <c r="E17" s="127">
        <f t="shared" si="10"/>
        <v>1200575.8199999998</v>
      </c>
      <c r="F17" s="40">
        <f t="shared" si="3"/>
        <v>-305713.18000000017</v>
      </c>
      <c r="G17" s="174">
        <f t="shared" si="4"/>
        <v>96857.81999999983</v>
      </c>
      <c r="H17" s="43">
        <f>налоговые!BQ26</f>
        <v>1169450</v>
      </c>
      <c r="I17" s="156">
        <f>налоговые!BR26</f>
        <v>1169450</v>
      </c>
      <c r="J17" s="172">
        <f>налоговые!BS26</f>
        <v>878337</v>
      </c>
      <c r="K17" s="145">
        <f>налоговые!BT26</f>
        <v>997845.82</v>
      </c>
      <c r="L17" s="41">
        <f>K17-H17</f>
        <v>-171604.18000000005</v>
      </c>
      <c r="M17" s="235">
        <f t="shared" si="5"/>
        <v>119508.81999999995</v>
      </c>
      <c r="N17" s="43">
        <f>налоговые!BQ25</f>
        <v>336839</v>
      </c>
      <c r="O17" s="172">
        <f>налоговые!BR25</f>
        <v>336839</v>
      </c>
      <c r="P17" s="137">
        <f>налоговые!BS25</f>
        <v>225381</v>
      </c>
      <c r="Q17" s="145">
        <f>налоговые!BT25</f>
        <v>202730</v>
      </c>
      <c r="R17" s="229">
        <f>Q17-N17</f>
        <v>-134109</v>
      </c>
      <c r="S17" s="153">
        <f>Q17-P17</f>
        <v>-22651</v>
      </c>
    </row>
    <row r="18" spans="1:19" s="5" customFormat="1" ht="15" customHeight="1">
      <c r="A18" s="210" t="s">
        <v>77</v>
      </c>
      <c r="B18" s="44">
        <f t="shared" si="12"/>
        <v>0</v>
      </c>
      <c r="C18" s="44">
        <f t="shared" si="12"/>
        <v>0</v>
      </c>
      <c r="D18" s="124">
        <f t="shared" si="10"/>
        <v>0</v>
      </c>
      <c r="E18" s="128">
        <f t="shared" si="10"/>
        <v>0</v>
      </c>
      <c r="F18" s="40">
        <f t="shared" si="3"/>
        <v>0</v>
      </c>
      <c r="G18" s="174">
        <f t="shared" si="4"/>
        <v>0</v>
      </c>
      <c r="H18" s="45"/>
      <c r="I18" s="171"/>
      <c r="J18" s="138"/>
      <c r="K18" s="148"/>
      <c r="L18" s="41"/>
      <c r="M18" s="235">
        <f t="shared" si="5"/>
        <v>0</v>
      </c>
      <c r="N18" s="45"/>
      <c r="O18" s="171"/>
      <c r="P18" s="166"/>
      <c r="Q18" s="147"/>
      <c r="R18" s="229"/>
      <c r="S18" s="152"/>
    </row>
    <row r="19" spans="1:19" s="5" customFormat="1" ht="30" customHeight="1">
      <c r="A19" s="47" t="s">
        <v>78</v>
      </c>
      <c r="B19" s="48">
        <f>B20+B21+B22+B23+B24</f>
        <v>15010825</v>
      </c>
      <c r="C19" s="48">
        <f>C20+C21+C22+C23+C24</f>
        <v>48334085.54</v>
      </c>
      <c r="D19" s="122">
        <f t="shared" si="10"/>
        <v>47406672.339999996</v>
      </c>
      <c r="E19" s="127">
        <f t="shared" si="10"/>
        <v>48647133.26</v>
      </c>
      <c r="F19" s="40">
        <f t="shared" si="3"/>
        <v>33636308.26</v>
      </c>
      <c r="G19" s="174">
        <f t="shared" si="4"/>
        <v>1240460.9200000018</v>
      </c>
      <c r="H19" s="49">
        <f aca="true" t="shared" si="13" ref="H19:S19">H20+H21+H22+H23+H24</f>
        <v>12295137</v>
      </c>
      <c r="I19" s="157">
        <f t="shared" si="13"/>
        <v>45582747.62</v>
      </c>
      <c r="J19" s="140">
        <f t="shared" si="13"/>
        <v>45423081.62</v>
      </c>
      <c r="K19" s="149">
        <f t="shared" si="13"/>
        <v>46767559.15</v>
      </c>
      <c r="L19" s="49">
        <f t="shared" si="13"/>
        <v>34472422.15</v>
      </c>
      <c r="M19" s="163">
        <f t="shared" si="13"/>
        <v>1344477.529999999</v>
      </c>
      <c r="N19" s="49">
        <f t="shared" si="13"/>
        <v>2715688</v>
      </c>
      <c r="O19" s="157">
        <f t="shared" si="13"/>
        <v>2751337.92</v>
      </c>
      <c r="P19" s="140">
        <f t="shared" si="13"/>
        <v>1983590.7200000002</v>
      </c>
      <c r="Q19" s="149">
        <f t="shared" si="13"/>
        <v>1879574.11</v>
      </c>
      <c r="R19" s="49">
        <f t="shared" si="13"/>
        <v>-836113.8899999997</v>
      </c>
      <c r="S19" s="163">
        <f t="shared" si="13"/>
        <v>-104016.60999999996</v>
      </c>
    </row>
    <row r="20" spans="1:19" s="5" customFormat="1" ht="15" customHeight="1">
      <c r="A20" s="211" t="s">
        <v>64</v>
      </c>
      <c r="B20" s="44">
        <f aca="true" t="shared" si="14" ref="B20:C26">H20+N20</f>
        <v>11723177</v>
      </c>
      <c r="C20" s="44">
        <f t="shared" si="14"/>
        <v>44944787.62</v>
      </c>
      <c r="D20" s="123">
        <f t="shared" si="10"/>
        <v>44821742.62</v>
      </c>
      <c r="E20" s="128">
        <f t="shared" si="10"/>
        <v>46146845.089999996</v>
      </c>
      <c r="F20" s="177">
        <f t="shared" si="3"/>
        <v>34423668.089999996</v>
      </c>
      <c r="G20" s="175">
        <f t="shared" si="4"/>
        <v>1325102.4699999988</v>
      </c>
      <c r="H20" s="45">
        <f>неналоговые!C26</f>
        <v>11600000</v>
      </c>
      <c r="I20" s="224">
        <f>неналоговые!D26</f>
        <v>44821610.62</v>
      </c>
      <c r="J20" s="171">
        <f>неналоговые!E26</f>
        <v>44759785.62</v>
      </c>
      <c r="K20" s="147">
        <f>неналоговые!F26</f>
        <v>46109769.16</v>
      </c>
      <c r="L20" s="236">
        <f aca="true" t="shared" si="15" ref="L20:L37">K20-H20</f>
        <v>34509769.16</v>
      </c>
      <c r="M20" s="237">
        <f t="shared" si="5"/>
        <v>1349983.539999999</v>
      </c>
      <c r="N20" s="45">
        <f>неналоговые!C25</f>
        <v>123177</v>
      </c>
      <c r="O20" s="171">
        <f>неналоговые!D25</f>
        <v>123177</v>
      </c>
      <c r="P20" s="165">
        <f>неналоговые!E25</f>
        <v>61957</v>
      </c>
      <c r="Q20" s="147">
        <f>неналоговые!F25</f>
        <v>37075.93</v>
      </c>
      <c r="R20" s="230">
        <f>Q20-N20</f>
        <v>-86101.07</v>
      </c>
      <c r="S20" s="153">
        <f>Q20-P20</f>
        <v>-24881.07</v>
      </c>
    </row>
    <row r="21" spans="1:19" s="5" customFormat="1" ht="31.5" customHeight="1">
      <c r="A21" s="50" t="s">
        <v>65</v>
      </c>
      <c r="B21" s="44">
        <f t="shared" si="14"/>
        <v>2400471</v>
      </c>
      <c r="C21" s="44">
        <f t="shared" si="14"/>
        <v>2436120.92</v>
      </c>
      <c r="D21" s="123">
        <f t="shared" si="10"/>
        <v>1935623.7200000002</v>
      </c>
      <c r="E21" s="128">
        <f t="shared" si="10"/>
        <v>1955128.7100000002</v>
      </c>
      <c r="F21" s="177">
        <f t="shared" si="3"/>
        <v>-445342.2899999998</v>
      </c>
      <c r="G21" s="175">
        <f t="shared" si="4"/>
        <v>19504.98999999999</v>
      </c>
      <c r="H21" s="45">
        <f>неналоговые!I26</f>
        <v>351362</v>
      </c>
      <c r="I21" s="224">
        <f>неналоговые!J26</f>
        <v>351362</v>
      </c>
      <c r="J21" s="171">
        <f>неналоговые!K26</f>
        <v>253521</v>
      </c>
      <c r="K21" s="147">
        <f>неналоговые!L26</f>
        <v>251964.18</v>
      </c>
      <c r="L21" s="236">
        <f t="shared" si="15"/>
        <v>-99397.82</v>
      </c>
      <c r="M21" s="237">
        <f t="shared" si="5"/>
        <v>-1556.820000000007</v>
      </c>
      <c r="N21" s="45">
        <f>неналоговые!I25</f>
        <v>2049109</v>
      </c>
      <c r="O21" s="171">
        <f>неналоговые!J25</f>
        <v>2084758.9200000002</v>
      </c>
      <c r="P21" s="165">
        <f>неналоговые!K25</f>
        <v>1682102.7200000002</v>
      </c>
      <c r="Q21" s="147">
        <f>неналоговые!L25</f>
        <v>1703164.5300000003</v>
      </c>
      <c r="R21" s="230">
        <f>Q21-N21</f>
        <v>-345944.46999999974</v>
      </c>
      <c r="S21" s="153">
        <f>Q21-P21</f>
        <v>21061.810000000056</v>
      </c>
    </row>
    <row r="22" spans="1:19" s="5" customFormat="1" ht="17.25" customHeight="1">
      <c r="A22" s="212" t="s">
        <v>43</v>
      </c>
      <c r="B22" s="44">
        <f t="shared" si="14"/>
        <v>5000</v>
      </c>
      <c r="C22" s="44">
        <f t="shared" si="14"/>
        <v>5000</v>
      </c>
      <c r="D22" s="123">
        <f>J22+P22</f>
        <v>5000</v>
      </c>
      <c r="E22" s="128">
        <f aca="true" t="shared" si="16" ref="E22:E33">K22+Q22</f>
        <v>600</v>
      </c>
      <c r="F22" s="177">
        <f t="shared" si="3"/>
        <v>-4400</v>
      </c>
      <c r="G22" s="175">
        <f t="shared" si="4"/>
        <v>-4400</v>
      </c>
      <c r="H22" s="45">
        <f>неналоговые!BQ26</f>
        <v>5000</v>
      </c>
      <c r="I22" s="224">
        <f>неналоговые!BR26</f>
        <v>5000</v>
      </c>
      <c r="J22" s="171">
        <f>неналоговые!BS26</f>
        <v>5000</v>
      </c>
      <c r="K22" s="147">
        <f>неналоговые!BT26</f>
        <v>600</v>
      </c>
      <c r="L22" s="236">
        <f t="shared" si="15"/>
        <v>-4400</v>
      </c>
      <c r="M22" s="237">
        <f t="shared" si="5"/>
        <v>-4400</v>
      </c>
      <c r="N22" s="45">
        <f>неналоговые!BQ25</f>
        <v>0</v>
      </c>
      <c r="O22" s="171">
        <f>неналоговые!BR25</f>
        <v>0</v>
      </c>
      <c r="P22" s="165">
        <f>неналоговые!BS25</f>
        <v>0</v>
      </c>
      <c r="Q22" s="147">
        <f>неналоговые!BT25</f>
        <v>0</v>
      </c>
      <c r="R22" s="230"/>
      <c r="S22" s="153">
        <f>Q22-P22</f>
        <v>0</v>
      </c>
    </row>
    <row r="23" spans="1:19" s="5" customFormat="1" ht="28.5" customHeight="1">
      <c r="A23" s="50" t="s">
        <v>66</v>
      </c>
      <c r="B23" s="44">
        <f t="shared" si="14"/>
        <v>882177</v>
      </c>
      <c r="C23" s="44">
        <f t="shared" si="14"/>
        <v>948177</v>
      </c>
      <c r="D23" s="123">
        <f aca="true" t="shared" si="17" ref="D23:D33">J23+P23</f>
        <v>644306</v>
      </c>
      <c r="E23" s="128">
        <f t="shared" si="16"/>
        <v>544559.46</v>
      </c>
      <c r="F23" s="177">
        <f t="shared" si="3"/>
        <v>-337617.54000000004</v>
      </c>
      <c r="G23" s="175">
        <f t="shared" si="4"/>
        <v>-99746.54000000004</v>
      </c>
      <c r="H23" s="45">
        <f>неналоговые!U26</f>
        <v>338775</v>
      </c>
      <c r="I23" s="224">
        <f>неналоговые!V26</f>
        <v>404775</v>
      </c>
      <c r="J23" s="171">
        <f>неналоговые!W26</f>
        <v>404775</v>
      </c>
      <c r="K23" s="147">
        <f>неналоговые!X26</f>
        <v>405225.81</v>
      </c>
      <c r="L23" s="236">
        <f t="shared" si="15"/>
        <v>66450.81</v>
      </c>
      <c r="M23" s="237">
        <f t="shared" si="5"/>
        <v>450.8099999999977</v>
      </c>
      <c r="N23" s="45">
        <f>неналоговые!U25</f>
        <v>543402</v>
      </c>
      <c r="O23" s="171">
        <f>неналоговые!V25</f>
        <v>543402</v>
      </c>
      <c r="P23" s="165">
        <f>неналоговые!W25</f>
        <v>239531</v>
      </c>
      <c r="Q23" s="147">
        <f>неналоговые!X25</f>
        <v>139333.65</v>
      </c>
      <c r="R23" s="230">
        <f>Q23-N23</f>
        <v>-404068.35</v>
      </c>
      <c r="S23" s="153">
        <f>Q23-P23</f>
        <v>-100197.35</v>
      </c>
    </row>
    <row r="24" spans="1:19" s="5" customFormat="1" ht="15.75">
      <c r="A24" s="212" t="s">
        <v>67</v>
      </c>
      <c r="B24" s="44">
        <f t="shared" si="14"/>
        <v>0</v>
      </c>
      <c r="C24" s="124"/>
      <c r="D24" s="122">
        <f t="shared" si="17"/>
        <v>0</v>
      </c>
      <c r="E24" s="127">
        <f t="shared" si="16"/>
        <v>0</v>
      </c>
      <c r="F24" s="40">
        <f t="shared" si="3"/>
        <v>0</v>
      </c>
      <c r="G24" s="174">
        <f t="shared" si="4"/>
        <v>0</v>
      </c>
      <c r="H24" s="46">
        <v>0</v>
      </c>
      <c r="I24" s="221"/>
      <c r="J24" s="173"/>
      <c r="K24" s="147"/>
      <c r="L24" s="41">
        <f t="shared" si="15"/>
        <v>0</v>
      </c>
      <c r="M24" s="235">
        <f t="shared" si="5"/>
        <v>0</v>
      </c>
      <c r="N24" s="45">
        <v>0</v>
      </c>
      <c r="O24" s="171"/>
      <c r="P24" s="138"/>
      <c r="Q24" s="147"/>
      <c r="R24" s="229">
        <f>Q24-N24</f>
        <v>0</v>
      </c>
      <c r="S24" s="153">
        <f>Q24-P24</f>
        <v>0</v>
      </c>
    </row>
    <row r="25" spans="1:19" s="5" customFormat="1" ht="18" customHeight="1">
      <c r="A25" s="47" t="s">
        <v>79</v>
      </c>
      <c r="B25" s="42">
        <f t="shared" si="14"/>
        <v>1648400</v>
      </c>
      <c r="C25" s="42">
        <f t="shared" si="14"/>
        <v>1648400</v>
      </c>
      <c r="D25" s="122">
        <f t="shared" si="17"/>
        <v>1374749.2</v>
      </c>
      <c r="E25" s="127">
        <f t="shared" si="16"/>
        <v>1482741.56</v>
      </c>
      <c r="F25" s="40">
        <f t="shared" si="3"/>
        <v>-165658.43999999994</v>
      </c>
      <c r="G25" s="174">
        <f t="shared" si="4"/>
        <v>107992.3600000001</v>
      </c>
      <c r="H25" s="42">
        <f>неналоговые!O26</f>
        <v>1648400</v>
      </c>
      <c r="I25" s="234">
        <f>неналоговые!P26</f>
        <v>1648400</v>
      </c>
      <c r="J25" s="262">
        <f>неналоговые!Q26</f>
        <v>1374749.2</v>
      </c>
      <c r="K25" s="127">
        <f>неналоговые!R26</f>
        <v>1482741.56</v>
      </c>
      <c r="L25" s="41">
        <f t="shared" si="15"/>
        <v>-165658.43999999994</v>
      </c>
      <c r="M25" s="235">
        <f t="shared" si="5"/>
        <v>107992.3600000001</v>
      </c>
      <c r="N25" s="43"/>
      <c r="O25" s="172"/>
      <c r="P25" s="138"/>
      <c r="Q25" s="147"/>
      <c r="R25" s="230"/>
      <c r="S25" s="152"/>
    </row>
    <row r="26" spans="1:19" s="5" customFormat="1" ht="15" customHeight="1">
      <c r="A26" s="210" t="s">
        <v>80</v>
      </c>
      <c r="B26" s="42">
        <f t="shared" si="14"/>
        <v>2099070.94</v>
      </c>
      <c r="C26" s="42">
        <f t="shared" si="14"/>
        <v>2288683.02</v>
      </c>
      <c r="D26" s="122">
        <f t="shared" si="17"/>
        <v>1285951.33</v>
      </c>
      <c r="E26" s="127">
        <f t="shared" si="16"/>
        <v>1290553.6</v>
      </c>
      <c r="F26" s="40">
        <f t="shared" si="3"/>
        <v>-808517.3399999999</v>
      </c>
      <c r="G26" s="174">
        <f t="shared" si="4"/>
        <v>4602.270000000019</v>
      </c>
      <c r="H26" s="43">
        <f>неналоговые!BE26</f>
        <v>13322</v>
      </c>
      <c r="I26" s="156">
        <f>неналоговые!BF26</f>
        <v>88322</v>
      </c>
      <c r="J26" s="172">
        <f>неналоговые!BG26</f>
        <v>87138</v>
      </c>
      <c r="K26" s="145">
        <f>неналоговые!BH26</f>
        <v>192854.27</v>
      </c>
      <c r="L26" s="41">
        <f t="shared" si="15"/>
        <v>179532.27</v>
      </c>
      <c r="M26" s="235">
        <f t="shared" si="5"/>
        <v>105716.26999999999</v>
      </c>
      <c r="N26" s="43">
        <f>неналоговые!BE25</f>
        <v>2085748.94</v>
      </c>
      <c r="O26" s="172">
        <f>неналоговые!BF25</f>
        <v>2200361.02</v>
      </c>
      <c r="P26" s="137">
        <f>неналоговые!BG25</f>
        <v>1198813.33</v>
      </c>
      <c r="Q26" s="145">
        <f>неналоговые!BH25</f>
        <v>1097699.33</v>
      </c>
      <c r="R26" s="229">
        <f aca="true" t="shared" si="18" ref="R26:R35">Q26-N26</f>
        <v>-988049.6099999999</v>
      </c>
      <c r="S26" s="153">
        <f>Q26-P26</f>
        <v>-101114</v>
      </c>
    </row>
    <row r="27" spans="1:19" s="5" customFormat="1" ht="31.5">
      <c r="A27" s="47" t="s">
        <v>81</v>
      </c>
      <c r="B27" s="42">
        <f>B29+B30+B28</f>
        <v>6761880</v>
      </c>
      <c r="C27" s="42">
        <f>C29+C30+C28</f>
        <v>11065807.89</v>
      </c>
      <c r="D27" s="234">
        <f>D29+D30+D28</f>
        <v>8414807.89</v>
      </c>
      <c r="E27" s="127">
        <f>E28+E29+E30</f>
        <v>7980860.82</v>
      </c>
      <c r="F27" s="42">
        <f>E27-B27+F28</f>
        <v>1505225.5600000003</v>
      </c>
      <c r="G27" s="233">
        <f>F27-C27+G28</f>
        <v>-9560582.33</v>
      </c>
      <c r="H27" s="43">
        <f aca="true" t="shared" si="19" ref="H27:S27">H29+H30+H28</f>
        <v>6000000</v>
      </c>
      <c r="I27" s="227">
        <f t="shared" si="19"/>
        <v>9900000</v>
      </c>
      <c r="J27" s="156">
        <f t="shared" si="19"/>
        <v>7483000</v>
      </c>
      <c r="K27" s="145">
        <f t="shared" si="19"/>
        <v>7509834.46</v>
      </c>
      <c r="L27" s="43">
        <f t="shared" si="19"/>
        <v>1509834.46</v>
      </c>
      <c r="M27" s="231">
        <f t="shared" si="19"/>
        <v>26834.459999999963</v>
      </c>
      <c r="N27" s="43">
        <f t="shared" si="19"/>
        <v>761880</v>
      </c>
      <c r="O27" s="227">
        <f t="shared" si="19"/>
        <v>1165807.8900000001</v>
      </c>
      <c r="P27" s="172">
        <f t="shared" si="19"/>
        <v>931807.89</v>
      </c>
      <c r="Q27" s="145">
        <f t="shared" si="19"/>
        <v>471026.36</v>
      </c>
      <c r="R27" s="43">
        <f t="shared" si="19"/>
        <v>-577098.38</v>
      </c>
      <c r="S27" s="231">
        <f t="shared" si="19"/>
        <v>-460781.53</v>
      </c>
    </row>
    <row r="28" spans="1:19" s="5" customFormat="1" ht="15.75">
      <c r="A28" s="50" t="s">
        <v>87</v>
      </c>
      <c r="B28" s="44">
        <f aca="true" t="shared" si="20" ref="B28:C31">H28+N28</f>
        <v>0</v>
      </c>
      <c r="C28" s="44">
        <f t="shared" si="20"/>
        <v>286244.74</v>
      </c>
      <c r="D28" s="123">
        <f t="shared" si="17"/>
        <v>286244.74</v>
      </c>
      <c r="E28" s="128">
        <f t="shared" si="16"/>
        <v>286244.74</v>
      </c>
      <c r="F28" s="177">
        <f t="shared" si="3"/>
        <v>286244.74</v>
      </c>
      <c r="G28" s="175">
        <f t="shared" si="4"/>
        <v>0</v>
      </c>
      <c r="H28" s="45">
        <f>неналоговые!AM26</f>
        <v>0</v>
      </c>
      <c r="I28" s="224">
        <f>неналоговые!AN26</f>
        <v>0</v>
      </c>
      <c r="J28" s="171"/>
      <c r="K28" s="147"/>
      <c r="L28" s="236"/>
      <c r="M28" s="237"/>
      <c r="N28" s="45">
        <f>неналоговые!AM25</f>
        <v>0</v>
      </c>
      <c r="O28" s="228">
        <f>неналоговые!AN25</f>
        <v>286244.74</v>
      </c>
      <c r="P28" s="171">
        <f>неналоговые!AO25</f>
        <v>286244.74</v>
      </c>
      <c r="Q28" s="147">
        <f>неналоговые!AP25</f>
        <v>286244.74</v>
      </c>
      <c r="R28" s="45"/>
      <c r="S28" s="225"/>
    </row>
    <row r="29" spans="1:19" s="5" customFormat="1" ht="15" customHeight="1">
      <c r="A29" s="211" t="s">
        <v>68</v>
      </c>
      <c r="B29" s="44">
        <f t="shared" si="20"/>
        <v>0</v>
      </c>
      <c r="C29" s="44">
        <f t="shared" si="20"/>
        <v>116725</v>
      </c>
      <c r="D29" s="123">
        <f t="shared" si="17"/>
        <v>116725</v>
      </c>
      <c r="E29" s="128">
        <f t="shared" si="16"/>
        <v>286275</v>
      </c>
      <c r="F29" s="177">
        <f t="shared" si="3"/>
        <v>286275</v>
      </c>
      <c r="G29" s="175">
        <f t="shared" si="4"/>
        <v>169550</v>
      </c>
      <c r="H29" s="45">
        <f>неналоговые!AG26</f>
        <v>0</v>
      </c>
      <c r="I29" s="224">
        <f>неналоговые!AH26</f>
        <v>0</v>
      </c>
      <c r="J29" s="171">
        <f>неналоговые!AI26</f>
        <v>0</v>
      </c>
      <c r="K29" s="147">
        <f>неналоговые!AJ26</f>
        <v>27000</v>
      </c>
      <c r="L29" s="236">
        <f t="shared" si="15"/>
        <v>27000</v>
      </c>
      <c r="M29" s="237">
        <f t="shared" si="5"/>
        <v>27000</v>
      </c>
      <c r="N29" s="45">
        <f>неналоговые!AG25</f>
        <v>0</v>
      </c>
      <c r="O29" s="171">
        <f>неналоговые!AH25</f>
        <v>116725</v>
      </c>
      <c r="P29" s="165">
        <f>неналоговые!AI25</f>
        <v>116725</v>
      </c>
      <c r="Q29" s="147">
        <f>неналоговые!AJ25</f>
        <v>259275</v>
      </c>
      <c r="R29" s="230">
        <f t="shared" si="18"/>
        <v>259275</v>
      </c>
      <c r="S29" s="153">
        <f>Q29-P29</f>
        <v>142550</v>
      </c>
    </row>
    <row r="30" spans="1:19" s="5" customFormat="1" ht="15" customHeight="1">
      <c r="A30" s="211" t="s">
        <v>69</v>
      </c>
      <c r="B30" s="44">
        <f t="shared" si="20"/>
        <v>6761880</v>
      </c>
      <c r="C30" s="44">
        <f t="shared" si="20"/>
        <v>10662838.15</v>
      </c>
      <c r="D30" s="123">
        <f t="shared" si="17"/>
        <v>8011838.15</v>
      </c>
      <c r="E30" s="128">
        <f t="shared" si="16"/>
        <v>7408341.08</v>
      </c>
      <c r="F30" s="177">
        <f t="shared" si="3"/>
        <v>646461.0800000001</v>
      </c>
      <c r="G30" s="175">
        <f t="shared" si="4"/>
        <v>-603497.0700000003</v>
      </c>
      <c r="H30" s="45">
        <f>неналоговые!AA26</f>
        <v>6000000</v>
      </c>
      <c r="I30" s="224">
        <f>неналоговые!AB26</f>
        <v>9900000</v>
      </c>
      <c r="J30" s="171">
        <f>неналоговые!AC26</f>
        <v>7483000</v>
      </c>
      <c r="K30" s="147">
        <f>неналоговые!AD26</f>
        <v>7482834.46</v>
      </c>
      <c r="L30" s="236">
        <f t="shared" si="15"/>
        <v>1482834.46</v>
      </c>
      <c r="M30" s="237">
        <f t="shared" si="5"/>
        <v>-165.54000000003725</v>
      </c>
      <c r="N30" s="45">
        <f>неналоговые!AA25</f>
        <v>761880</v>
      </c>
      <c r="O30" s="171">
        <f>неналоговые!AB25</f>
        <v>762838.15</v>
      </c>
      <c r="P30" s="165">
        <f>неналоговые!AC25</f>
        <v>528838.15</v>
      </c>
      <c r="Q30" s="147">
        <f>неналоговые!AD25</f>
        <v>-74493.38</v>
      </c>
      <c r="R30" s="230">
        <f t="shared" si="18"/>
        <v>-836373.38</v>
      </c>
      <c r="S30" s="153">
        <f>Q30-P30</f>
        <v>-603331.53</v>
      </c>
    </row>
    <row r="31" spans="1:19" s="5" customFormat="1" ht="15" customHeight="1">
      <c r="A31" s="210" t="s">
        <v>82</v>
      </c>
      <c r="B31" s="42">
        <f t="shared" si="20"/>
        <v>1484483.77</v>
      </c>
      <c r="C31" s="42">
        <f t="shared" si="20"/>
        <v>1349604</v>
      </c>
      <c r="D31" s="122">
        <f t="shared" si="17"/>
        <v>1238708</v>
      </c>
      <c r="E31" s="127">
        <f t="shared" si="16"/>
        <v>2447085.5900000003</v>
      </c>
      <c r="F31" s="40">
        <f t="shared" si="3"/>
        <v>962601.8200000003</v>
      </c>
      <c r="G31" s="174">
        <f t="shared" si="4"/>
        <v>1208377.5900000003</v>
      </c>
      <c r="H31" s="43">
        <f>неналоговые!BK26</f>
        <v>1076169</v>
      </c>
      <c r="I31" s="156">
        <f>неналоговые!BL26</f>
        <v>1284169</v>
      </c>
      <c r="J31" s="172">
        <f>неналоговые!BM26</f>
        <v>1180773</v>
      </c>
      <c r="K31" s="145">
        <f>неналоговые!BN26</f>
        <v>2298142.7</v>
      </c>
      <c r="L31" s="41">
        <f t="shared" si="15"/>
        <v>1221973.7000000002</v>
      </c>
      <c r="M31" s="235">
        <f t="shared" si="5"/>
        <v>1117369.7000000002</v>
      </c>
      <c r="N31" s="43">
        <f>неналоговые!BK25</f>
        <v>408314.77</v>
      </c>
      <c r="O31" s="172">
        <f>неналоговые!BL25</f>
        <v>65435</v>
      </c>
      <c r="P31" s="137">
        <f>неналоговые!BM25</f>
        <v>57935</v>
      </c>
      <c r="Q31" s="145">
        <f>неналоговые!BN25</f>
        <v>148942.89</v>
      </c>
      <c r="R31" s="229">
        <f t="shared" si="18"/>
        <v>-259371.88</v>
      </c>
      <c r="S31" s="154">
        <f>Q31-P31</f>
        <v>91007.89000000001</v>
      </c>
    </row>
    <row r="32" spans="1:19" s="5" customFormat="1" ht="15" customHeight="1">
      <c r="A32" s="210" t="s">
        <v>71</v>
      </c>
      <c r="B32" s="42">
        <f>B33+B35+B36+B34</f>
        <v>3044652</v>
      </c>
      <c r="C32" s="42">
        <f>C33+C35+C36+C34</f>
        <v>4796956.37</v>
      </c>
      <c r="D32" s="122">
        <f t="shared" si="17"/>
        <v>3021791.37</v>
      </c>
      <c r="E32" s="127">
        <f t="shared" si="16"/>
        <v>2359189.9</v>
      </c>
      <c r="F32" s="40">
        <f t="shared" si="3"/>
        <v>-685462.1000000001</v>
      </c>
      <c r="G32" s="174">
        <f t="shared" si="4"/>
        <v>-662601.4700000002</v>
      </c>
      <c r="H32" s="43">
        <f>H33+H34+H35+H36</f>
        <v>0</v>
      </c>
      <c r="I32" s="156">
        <f>I33+I34+I35+I36</f>
        <v>58000</v>
      </c>
      <c r="J32" s="137">
        <f>неналоговые!BA26</f>
        <v>58000</v>
      </c>
      <c r="K32" s="145">
        <f>K33+K35+K36</f>
        <v>162691.96000000002</v>
      </c>
      <c r="L32" s="43">
        <f>L33+L35+L36</f>
        <v>162691.96000000002</v>
      </c>
      <c r="M32" s="162">
        <f>M33+M35+M36</f>
        <v>104691.96</v>
      </c>
      <c r="N32" s="43">
        <f>N33+N34+N35+N36</f>
        <v>3044652</v>
      </c>
      <c r="O32" s="156">
        <f>O33+O34+O35+O36</f>
        <v>4738956.37</v>
      </c>
      <c r="P32" s="137">
        <f>P33+P34+P35+P36</f>
        <v>2963791.37</v>
      </c>
      <c r="Q32" s="145">
        <f>Q33+Q35+Q36+Q34</f>
        <v>2196497.94</v>
      </c>
      <c r="R32" s="43">
        <f>R33+R35+R36+R34</f>
        <v>-778876.11</v>
      </c>
      <c r="S32" s="162">
        <f>S33+S35+S36+S34</f>
        <v>-767293.4299999999</v>
      </c>
    </row>
    <row r="33" spans="1:19" s="5" customFormat="1" ht="15" customHeight="1">
      <c r="A33" s="211" t="s">
        <v>70</v>
      </c>
      <c r="B33" s="44">
        <f aca="true" t="shared" si="21" ref="B33:C37">H33+N33</f>
        <v>0</v>
      </c>
      <c r="C33" s="44">
        <f t="shared" si="21"/>
        <v>0</v>
      </c>
      <c r="D33" s="123">
        <f t="shared" si="17"/>
        <v>0</v>
      </c>
      <c r="E33" s="128">
        <f t="shared" si="16"/>
        <v>69761.1</v>
      </c>
      <c r="F33" s="177">
        <f t="shared" si="3"/>
        <v>69761.1</v>
      </c>
      <c r="G33" s="175">
        <f t="shared" si="4"/>
        <v>69761.1</v>
      </c>
      <c r="H33" s="45"/>
      <c r="I33" s="171"/>
      <c r="J33" s="138"/>
      <c r="K33" s="147">
        <v>71763.33</v>
      </c>
      <c r="L33" s="236">
        <f t="shared" si="15"/>
        <v>71763.33</v>
      </c>
      <c r="M33" s="237">
        <f t="shared" si="5"/>
        <v>71763.33</v>
      </c>
      <c r="N33" s="45"/>
      <c r="O33" s="171"/>
      <c r="P33" s="138"/>
      <c r="Q33" s="146">
        <v>-2002.23</v>
      </c>
      <c r="R33" s="230">
        <f t="shared" si="18"/>
        <v>-2002.23</v>
      </c>
      <c r="S33" s="153">
        <f>Q33-P33</f>
        <v>-2002.23</v>
      </c>
    </row>
    <row r="34" spans="1:19" s="5" customFormat="1" ht="15" customHeight="1">
      <c r="A34" s="211" t="s">
        <v>86</v>
      </c>
      <c r="B34" s="44">
        <f t="shared" si="21"/>
        <v>0</v>
      </c>
      <c r="C34" s="44">
        <f t="shared" si="21"/>
        <v>0</v>
      </c>
      <c r="D34" s="123"/>
      <c r="E34" s="128"/>
      <c r="F34" s="177">
        <f t="shared" si="3"/>
        <v>0</v>
      </c>
      <c r="G34" s="175">
        <f t="shared" si="4"/>
        <v>0</v>
      </c>
      <c r="H34" s="45"/>
      <c r="I34" s="171"/>
      <c r="J34" s="138"/>
      <c r="K34" s="147"/>
      <c r="L34" s="236">
        <f t="shared" si="15"/>
        <v>0</v>
      </c>
      <c r="M34" s="237">
        <f t="shared" si="5"/>
        <v>0</v>
      </c>
      <c r="N34" s="45"/>
      <c r="O34" s="171"/>
      <c r="P34" s="138"/>
      <c r="Q34" s="146"/>
      <c r="R34" s="230">
        <f t="shared" si="18"/>
        <v>0</v>
      </c>
      <c r="S34" s="153">
        <f>Q34-P34</f>
        <v>0</v>
      </c>
    </row>
    <row r="35" spans="1:19" s="5" customFormat="1" ht="15" customHeight="1">
      <c r="A35" s="211" t="s">
        <v>71</v>
      </c>
      <c r="B35" s="44">
        <f t="shared" si="21"/>
        <v>1693902</v>
      </c>
      <c r="C35" s="44">
        <f t="shared" si="21"/>
        <v>2250777.37</v>
      </c>
      <c r="D35" s="123">
        <f>J35+P35</f>
        <v>975028.37</v>
      </c>
      <c r="E35" s="128">
        <f>K35+Q35</f>
        <v>1007956.75</v>
      </c>
      <c r="F35" s="177">
        <f t="shared" si="3"/>
        <v>-685945.25</v>
      </c>
      <c r="G35" s="175">
        <f t="shared" si="4"/>
        <v>32928.380000000005</v>
      </c>
      <c r="H35" s="45"/>
      <c r="I35" s="171">
        <f>неналоговые!AZ26</f>
        <v>58000</v>
      </c>
      <c r="J35" s="138">
        <v>58000</v>
      </c>
      <c r="K35" s="146">
        <v>90928.63</v>
      </c>
      <c r="L35" s="236">
        <f t="shared" si="15"/>
        <v>90928.63</v>
      </c>
      <c r="M35" s="237">
        <f t="shared" si="5"/>
        <v>32928.630000000005</v>
      </c>
      <c r="N35" s="45">
        <v>1693902</v>
      </c>
      <c r="O35" s="171">
        <v>2192777.37</v>
      </c>
      <c r="P35" s="167">
        <v>917028.37</v>
      </c>
      <c r="Q35" s="146">
        <v>917028.12</v>
      </c>
      <c r="R35" s="230">
        <f t="shared" si="18"/>
        <v>-776873.88</v>
      </c>
      <c r="S35" s="153">
        <f>Q35-P35</f>
        <v>-0.25</v>
      </c>
    </row>
    <row r="36" spans="1:19" s="5" customFormat="1" ht="15" customHeight="1" thickBot="1">
      <c r="A36" s="213" t="s">
        <v>72</v>
      </c>
      <c r="B36" s="51">
        <f t="shared" si="21"/>
        <v>1350750</v>
      </c>
      <c r="C36" s="51">
        <f t="shared" si="21"/>
        <v>2546179</v>
      </c>
      <c r="D36" s="125">
        <f>J36+P36</f>
        <v>2046763</v>
      </c>
      <c r="E36" s="129">
        <f>K36+Q36</f>
        <v>1281472.05</v>
      </c>
      <c r="F36" s="178">
        <f t="shared" si="3"/>
        <v>-69277.94999999995</v>
      </c>
      <c r="G36" s="176">
        <f t="shared" si="4"/>
        <v>-765290.95</v>
      </c>
      <c r="H36" s="52"/>
      <c r="I36" s="222"/>
      <c r="J36" s="141"/>
      <c r="K36" s="150"/>
      <c r="L36" s="238">
        <f t="shared" si="15"/>
        <v>0</v>
      </c>
      <c r="M36" s="239">
        <f t="shared" si="5"/>
        <v>0</v>
      </c>
      <c r="N36" s="52">
        <v>1350750</v>
      </c>
      <c r="O36" s="222">
        <v>2546179</v>
      </c>
      <c r="P36" s="168">
        <v>2046763</v>
      </c>
      <c r="Q36" s="170">
        <v>1281472.05</v>
      </c>
      <c r="R36" s="232"/>
      <c r="S36" s="159">
        <f>Q36-P36</f>
        <v>-765290.95</v>
      </c>
    </row>
    <row r="37" spans="1:19" s="5" customFormat="1" ht="18" customHeight="1" thickBot="1">
      <c r="A37" s="214" t="s">
        <v>83</v>
      </c>
      <c r="B37" s="53">
        <f t="shared" si="21"/>
        <v>243423749.46999997</v>
      </c>
      <c r="C37" s="53">
        <f t="shared" si="21"/>
        <v>288618059.87</v>
      </c>
      <c r="D37" s="54">
        <f>D5+D6+D7+D11+D17+D18+D19+D25+D26+D27+D31+D32</f>
        <v>210454308.94</v>
      </c>
      <c r="E37" s="130">
        <f>E5+E6+E7+E11+E17+E18+E19+E25+E26+E27+E31+E32</f>
        <v>214840934.64</v>
      </c>
      <c r="F37" s="53">
        <f t="shared" si="3"/>
        <v>-28582814.829999983</v>
      </c>
      <c r="G37" s="131">
        <f t="shared" si="4"/>
        <v>4386625.699999988</v>
      </c>
      <c r="H37" s="55">
        <f aca="true" t="shared" si="22" ref="H37:S37">H4</f>
        <v>137499665</v>
      </c>
      <c r="I37" s="169">
        <f t="shared" si="22"/>
        <v>175592953.65</v>
      </c>
      <c r="J37" s="142">
        <f t="shared" si="22"/>
        <v>140711701.42000002</v>
      </c>
      <c r="K37" s="151">
        <f t="shared" si="22"/>
        <v>141038815.92999998</v>
      </c>
      <c r="L37" s="55">
        <f t="shared" si="15"/>
        <v>3539150.9299999774</v>
      </c>
      <c r="M37" s="158">
        <f t="shared" si="5"/>
        <v>327114.50999996066</v>
      </c>
      <c r="N37" s="55">
        <f t="shared" si="22"/>
        <v>105924084.46999998</v>
      </c>
      <c r="O37" s="169">
        <f t="shared" si="22"/>
        <v>113025106.22</v>
      </c>
      <c r="P37" s="142">
        <f t="shared" si="22"/>
        <v>69742607.52</v>
      </c>
      <c r="Q37" s="151">
        <f t="shared" si="22"/>
        <v>73802118.71</v>
      </c>
      <c r="R37" s="55">
        <f t="shared" si="22"/>
        <v>-32338932.549999997</v>
      </c>
      <c r="S37" s="160">
        <f t="shared" si="22"/>
        <v>4059511.1900000023</v>
      </c>
    </row>
    <row r="38" spans="1:17" ht="21.75" customHeight="1">
      <c r="A38" s="26"/>
      <c r="B38" s="27"/>
      <c r="C38" s="27"/>
      <c r="D38" s="27"/>
      <c r="E38" s="27"/>
      <c r="J38" s="27"/>
      <c r="K38" s="30"/>
      <c r="N38" s="30"/>
      <c r="Q38" s="30"/>
    </row>
    <row r="39" spans="1:17" ht="16.5">
      <c r="A39" s="28"/>
      <c r="B39" s="27"/>
      <c r="C39" s="27"/>
      <c r="D39" s="27"/>
      <c r="E39" s="27"/>
      <c r="F39" s="29"/>
      <c r="G39" s="29"/>
      <c r="J39" s="30"/>
      <c r="P39" s="27"/>
      <c r="Q39" s="27"/>
    </row>
    <row r="40" spans="1:3" ht="16.5" hidden="1">
      <c r="A40" s="26"/>
      <c r="B40" s="27"/>
      <c r="C40" s="27"/>
    </row>
    <row r="41" spans="1:5" ht="16.5">
      <c r="A41" s="26"/>
      <c r="B41" s="27"/>
      <c r="C41" s="27"/>
      <c r="D41" s="27"/>
      <c r="E41" s="27"/>
    </row>
    <row r="42" ht="12.75">
      <c r="B42" s="30"/>
    </row>
  </sheetData>
  <sheetProtection/>
  <mergeCells count="5">
    <mergeCell ref="A2:A3"/>
    <mergeCell ref="B2:G2"/>
    <mergeCell ref="H2:M2"/>
    <mergeCell ref="N2:S2"/>
    <mergeCell ref="B1:G1"/>
  </mergeCells>
  <printOptions/>
  <pageMargins left="0" right="0" top="0" bottom="0" header="0" footer="0"/>
  <pageSetup fitToWidth="0" fitToHeight="1" horizontalDpi="600" verticalDpi="6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Крохалева А.Л.</cp:lastModifiedBy>
  <cp:lastPrinted>2018-10-15T03:41:21Z</cp:lastPrinted>
  <dcterms:created xsi:type="dcterms:W3CDTF">1996-10-08T23:32:33Z</dcterms:created>
  <dcterms:modified xsi:type="dcterms:W3CDTF">2018-10-15T03:41:46Z</dcterms:modified>
  <cp:category/>
  <cp:version/>
  <cp:contentType/>
  <cp:contentStatus/>
</cp:coreProperties>
</file>